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erations\Procurement\Tekla Murvanidze\გელოვანის მე-4 ბლოკის მიწიქვეშა კომუნიკაციები\"/>
    </mc:Choice>
  </mc:AlternateContent>
  <xr:revisionPtr revIDLastSave="0" documentId="13_ncr:1_{F01A6493-5A5B-4E2F-8431-81B489CEE867}" xr6:coauthVersionLast="47" xr6:coauthVersionMax="47" xr10:uidLastSave="{00000000-0000-0000-0000-000000000000}"/>
  <bookViews>
    <workbookView xWindow="-120" yWindow="-120" windowWidth="29040" windowHeight="15840" xr2:uid="{9C3BDCF3-3570-4AA2-BDE2-8362ED92874A}"/>
  </bookViews>
  <sheets>
    <sheet name="კრებსითი" sheetId="6" r:id="rId1"/>
    <sheet name="ტერიტორიის კეთილმოწყობა " sheetId="5" r:id="rId2"/>
    <sheet name="წყალსადენის ქსელი " sheetId="1" r:id="rId3"/>
    <sheet name="კანალიზაცია" sheetId="3" r:id="rId4"/>
    <sheet name="სანიაღვრე" sheetId="4" r:id="rId5"/>
    <sheet name="გამწვანება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გამწვანება!$A$4:$M$4</definedName>
    <definedName name="_xlnm._FilterDatabase" localSheetId="3" hidden="1">კანალიზაცია!$A$5:$M$99</definedName>
    <definedName name="_xlnm._FilterDatabase" localSheetId="4" hidden="1">სანიაღვრე!$A$5:$M$127</definedName>
    <definedName name="_xlnm._FilterDatabase" localSheetId="1" hidden="1">'ტერიტორიის კეთილმოწყობა '!$A$4:$M$159</definedName>
    <definedName name="_xlnm._FilterDatabase" localSheetId="2" hidden="1">'წყალსადენის ქსელი '!$A$5:$M$170</definedName>
    <definedName name="_hgh55" localSheetId="4">#REF!</definedName>
    <definedName name="_hgh55">#REF!</definedName>
    <definedName name="ffff5">'[1]x#1'!$F$47</definedName>
    <definedName name="hhhh74">[2]Лист1!$F$45</definedName>
    <definedName name="_xlnm.Print_Area" localSheetId="5">გამწვანება!$A$1:$M$39</definedName>
    <definedName name="_xlnm.Print_Area" localSheetId="3">კანალიზაცია!$A$1:$M$104</definedName>
    <definedName name="_xlnm.Print_Area" localSheetId="4">სანიაღვრე!$A$1:$M$132</definedName>
    <definedName name="_xlnm.Print_Area" localSheetId="1">'ტერიტორიის კეთილმოწყობა '!$A$1:$M$172</definedName>
    <definedName name="_xlnm.Print_Area" localSheetId="2">'წყალსადენის ქსელი '!$A$1:$M$173</definedName>
    <definedName name="_xlnm.Print_Titles" localSheetId="5">გამწვანება!#REF!</definedName>
    <definedName name="_xlnm.Print_Titles" localSheetId="3">კანალიზაცია!$5:$5</definedName>
    <definedName name="_xlnm.Print_Titles" localSheetId="4">სანიაღვრე!$5:$5</definedName>
    <definedName name="_xlnm.Print_Titles" localSheetId="1">'ტერიტორიის კეთილმოწყობა '!#REF!</definedName>
    <definedName name="_xlnm.Print_Titles" localSheetId="2">'წყალსადენის ქსელი '!$5:$5</definedName>
    <definedName name="Project_Description">'[3]NPV_IRR Calc'!$L$5:$U$10</definedName>
    <definedName name="Project_Title">'[3]NPV_IRR Calc'!$L$3:$U$3</definedName>
    <definedName name="rate">'[3]IDC Calc'!$Q$24</definedName>
    <definedName name="Summary">#REF!</definedName>
    <definedName name="term">'[3]IDC Calc'!$C$16</definedName>
    <definedName name="არმატურაა310">[4]ტრანსპორტირება!$J$33</definedName>
    <definedName name="არმატურაა311">[4]ტრანსპორტირება!$K$33</definedName>
    <definedName name="ბეტონიბ2510">[4]ტრანსპორტირება!$J$29</definedName>
    <definedName name="ბეტონიბ2511">[4]ტრანსპორტირება!$K$29</definedName>
    <definedName name="ბეტონიბ3010">[4]ტრანსპორტირება!$J$31</definedName>
    <definedName name="ბეტონიბ3011">[4]ტრანსპორტირება!$K$31</definedName>
    <definedName name="ბიტუმინავთობის10">[5]ტრანსპორტირება!$J$45</definedName>
    <definedName name="ბიტუმინავთობის11">[5]ტრანსპორტირება!$K$45</definedName>
    <definedName name="ბიტუმისემულსია10">[4]ტრანსპორტირება!$J$48</definedName>
    <definedName name="ბიტუმისემულსია11">[4]ტრანსპორტირება!$K$48</definedName>
    <definedName name="კუთხოვანა608011">[4]ტრანსპორტირება!$K$51</definedName>
    <definedName name="ფიცარიჩამოგანილი10">[4]ტრანსპორტირება!$J$44</definedName>
    <definedName name="ფიცარიჩამოგანილი11">[4]ტრანსპორტირება!$K$44</definedName>
    <definedName name="ფოლადისზოლოვანა6010">[4]ტრანსპორტირება!$J$52</definedName>
    <definedName name="ფოლადისზოლოვანა6011">[4]ტრანსპორტირება!$K$52</definedName>
    <definedName name="ქვიშაშავი10">[5]ტრანსპორტირება!$J$37</definedName>
    <definedName name="ყორექვა11">[6]ტრანსპორტირება!$K$40</definedName>
    <definedName name="ცემენტისსხნარიმ20010">[4]ტრანსპორტირება!$J$22</definedName>
    <definedName name="ცემენტისხსნარიმ20011">[4]ტრანსპორტირება!$K$22</definedName>
    <definedName name="ხისმორი10">[4]ტრანსპორტირება!$J$46</definedName>
    <definedName name="ხისმორი11">[4]ტრანსპორტირება!$K$46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6" l="1"/>
  <c r="D11" i="6"/>
  <c r="D10" i="6"/>
  <c r="D9" i="6"/>
  <c r="D8" i="6"/>
  <c r="F14" i="5"/>
  <c r="F39" i="5"/>
  <c r="L30" i="5"/>
  <c r="F26" i="7"/>
  <c r="L26" i="7" s="1"/>
  <c r="F25" i="7"/>
  <c r="J25" i="7" s="1"/>
  <c r="M25" i="7" s="1"/>
  <c r="F74" i="5"/>
  <c r="H74" i="5" s="1"/>
  <c r="M74" i="5" s="1"/>
  <c r="F73" i="5"/>
  <c r="F71" i="5"/>
  <c r="F72" i="5"/>
  <c r="H72" i="5" s="1"/>
  <c r="F70" i="5"/>
  <c r="H70" i="5" s="1"/>
  <c r="F69" i="5"/>
  <c r="F68" i="5"/>
  <c r="J68" i="5" s="1"/>
  <c r="M68" i="5" s="1"/>
  <c r="H23" i="7"/>
  <c r="M23" i="7" s="1"/>
  <c r="H22" i="7"/>
  <c r="M22" i="7" s="1"/>
  <c r="H21" i="7"/>
  <c r="M21" i="7" s="1"/>
  <c r="H20" i="7"/>
  <c r="M20" i="7" s="1"/>
  <c r="H19" i="7"/>
  <c r="M19" i="7" s="1"/>
  <c r="F15" i="7"/>
  <c r="F16" i="7" s="1"/>
  <c r="H18" i="7"/>
  <c r="M18" i="7" s="1"/>
  <c r="H17" i="7"/>
  <c r="M17" i="7" s="1"/>
  <c r="H14" i="7"/>
  <c r="M14" i="7" s="1"/>
  <c r="H13" i="7"/>
  <c r="M13" i="7" s="1"/>
  <c r="F12" i="7"/>
  <c r="J12" i="7" s="1"/>
  <c r="M12" i="7" s="1"/>
  <c r="F10" i="7"/>
  <c r="H10" i="7" s="1"/>
  <c r="M10" i="7" s="1"/>
  <c r="F9" i="7"/>
  <c r="J9" i="7" s="1"/>
  <c r="M9" i="7" s="1"/>
  <c r="F7" i="7"/>
  <c r="H7" i="7" s="1"/>
  <c r="M7" i="7" s="1"/>
  <c r="F6" i="7"/>
  <c r="J6" i="7" s="1"/>
  <c r="M6" i="7" s="1"/>
  <c r="E64" i="5"/>
  <c r="E65" i="5"/>
  <c r="M26" i="7" l="1"/>
  <c r="J28" i="7"/>
  <c r="J16" i="7"/>
  <c r="M16" i="7" s="1"/>
  <c r="M70" i="5"/>
  <c r="L69" i="5"/>
  <c r="M69" i="5" s="1"/>
  <c r="M72" i="5"/>
  <c r="H71" i="5"/>
  <c r="M71" i="5" s="1"/>
  <c r="M28" i="7"/>
  <c r="H28" i="7"/>
  <c r="H73" i="5" l="1"/>
  <c r="L28" i="7"/>
  <c r="M29" i="7"/>
  <c r="M30" i="7" s="1"/>
  <c r="M31" i="7" s="1"/>
  <c r="M32" i="7" s="1"/>
  <c r="M33" i="7" s="1"/>
  <c r="M34" i="7" s="1"/>
  <c r="M35" i="7" s="1"/>
  <c r="M36" i="7" s="1"/>
  <c r="M73" i="5" l="1"/>
  <c r="F159" i="5" l="1"/>
  <c r="F150" i="5" l="1"/>
  <c r="H150" i="5" s="1"/>
  <c r="M150" i="5" s="1"/>
  <c r="F148" i="5"/>
  <c r="H148" i="5" s="1"/>
  <c r="M148" i="5" s="1"/>
  <c r="F151" i="5"/>
  <c r="H151" i="5" s="1"/>
  <c r="M151" i="5" s="1"/>
  <c r="E147" i="5"/>
  <c r="F142" i="5"/>
  <c r="H142" i="5" s="1"/>
  <c r="M142" i="5" s="1"/>
  <c r="F130" i="5"/>
  <c r="F131" i="5" s="1"/>
  <c r="J131" i="5" s="1"/>
  <c r="M131" i="5" s="1"/>
  <c r="H136" i="5"/>
  <c r="M136" i="5" s="1"/>
  <c r="H135" i="5"/>
  <c r="M135" i="5" s="1"/>
  <c r="F128" i="5"/>
  <c r="H128" i="5" s="1"/>
  <c r="M128" i="5" s="1"/>
  <c r="F127" i="5"/>
  <c r="H127" i="5" s="1"/>
  <c r="M127" i="5" s="1"/>
  <c r="F122" i="5"/>
  <c r="F108" i="5"/>
  <c r="F112" i="5" s="1"/>
  <c r="F103" i="5"/>
  <c r="F96" i="5"/>
  <c r="F93" i="5"/>
  <c r="F85" i="5"/>
  <c r="F83" i="5"/>
  <c r="H83" i="5" s="1"/>
  <c r="M83" i="5" s="1"/>
  <c r="F82" i="5"/>
  <c r="J82" i="5" s="1"/>
  <c r="M82" i="5" s="1"/>
  <c r="F80" i="5"/>
  <c r="H80" i="5" s="1"/>
  <c r="M80" i="5" s="1"/>
  <c r="F79" i="5"/>
  <c r="J79" i="5" s="1"/>
  <c r="M79" i="5" s="1"/>
  <c r="F77" i="5"/>
  <c r="F32" i="5"/>
  <c r="F149" i="5" l="1"/>
  <c r="H149" i="5" s="1"/>
  <c r="M149" i="5" s="1"/>
  <c r="F147" i="5"/>
  <c r="L147" i="5" s="1"/>
  <c r="M147" i="5" s="1"/>
  <c r="F146" i="5"/>
  <c r="J146" i="5" s="1"/>
  <c r="M146" i="5" s="1"/>
  <c r="F134" i="5"/>
  <c r="H134" i="5" s="1"/>
  <c r="M134" i="5" s="1"/>
  <c r="F132" i="5"/>
  <c r="L132" i="5" s="1"/>
  <c r="M132" i="5" s="1"/>
  <c r="F133" i="5"/>
  <c r="H133" i="5" s="1"/>
  <c r="M133" i="5" s="1"/>
  <c r="F137" i="5"/>
  <c r="H137" i="5" s="1"/>
  <c r="M137" i="5" s="1"/>
  <c r="F113" i="5"/>
  <c r="H23" i="5"/>
  <c r="F13" i="5"/>
  <c r="J13" i="5" s="1"/>
  <c r="F10" i="5"/>
  <c r="F11" i="5" s="1"/>
  <c r="H159" i="5"/>
  <c r="M159" i="5" s="1"/>
  <c r="M152" i="5"/>
  <c r="F152" i="5"/>
  <c r="F154" i="5" s="1"/>
  <c r="L154" i="5" s="1"/>
  <c r="M154" i="5" s="1"/>
  <c r="F144" i="5"/>
  <c r="H144" i="5" s="1"/>
  <c r="M144" i="5" s="1"/>
  <c r="H143" i="5"/>
  <c r="M143" i="5" s="1"/>
  <c r="F141" i="5"/>
  <c r="H141" i="5" s="1"/>
  <c r="M141" i="5" s="1"/>
  <c r="E140" i="5"/>
  <c r="F140" i="5" s="1"/>
  <c r="L140" i="5" s="1"/>
  <c r="M140" i="5" s="1"/>
  <c r="F139" i="5"/>
  <c r="J139" i="5" s="1"/>
  <c r="M139" i="5" s="1"/>
  <c r="E129" i="5"/>
  <c r="H126" i="5"/>
  <c r="M126" i="5" s="1"/>
  <c r="E125" i="5"/>
  <c r="E124" i="5"/>
  <c r="F123" i="5"/>
  <c r="J123" i="5" s="1"/>
  <c r="M123" i="5" s="1"/>
  <c r="E121" i="5"/>
  <c r="E118" i="5"/>
  <c r="E117" i="5"/>
  <c r="E114" i="5"/>
  <c r="F114" i="5" s="1"/>
  <c r="H114" i="5" s="1"/>
  <c r="M114" i="5" s="1"/>
  <c r="F111" i="5"/>
  <c r="H111" i="5" s="1"/>
  <c r="M111" i="5" s="1"/>
  <c r="E110" i="5"/>
  <c r="F110" i="5" s="1"/>
  <c r="F109" i="5"/>
  <c r="J109" i="5" s="1"/>
  <c r="M109" i="5" s="1"/>
  <c r="E107" i="5"/>
  <c r="E106" i="5"/>
  <c r="E105" i="5"/>
  <c r="E104" i="5"/>
  <c r="F102" i="5"/>
  <c r="H102" i="5" s="1"/>
  <c r="M102" i="5" s="1"/>
  <c r="F101" i="5"/>
  <c r="H101" i="5" s="1"/>
  <c r="M101" i="5" s="1"/>
  <c r="F100" i="5"/>
  <c r="L100" i="5" s="1"/>
  <c r="E99" i="5"/>
  <c r="F99" i="5" s="1"/>
  <c r="L99" i="5" s="1"/>
  <c r="M99" i="5" s="1"/>
  <c r="E98" i="5"/>
  <c r="F98" i="5" s="1"/>
  <c r="E95" i="5"/>
  <c r="F95" i="5" s="1"/>
  <c r="H93" i="5"/>
  <c r="M93" i="5" s="1"/>
  <c r="E92" i="5"/>
  <c r="F92" i="5" s="1"/>
  <c r="L92" i="5" s="1"/>
  <c r="M92" i="5" s="1"/>
  <c r="E91" i="5"/>
  <c r="F91" i="5" s="1"/>
  <c r="E89" i="5"/>
  <c r="E86" i="5"/>
  <c r="F88" i="5"/>
  <c r="H88" i="5" s="1"/>
  <c r="M88" i="5" s="1"/>
  <c r="H77" i="5"/>
  <c r="M77" i="5" s="1"/>
  <c r="H66" i="5"/>
  <c r="M66" i="5" s="1"/>
  <c r="F65" i="5"/>
  <c r="L65" i="5" s="1"/>
  <c r="M65" i="5" s="1"/>
  <c r="F64" i="5"/>
  <c r="L64" i="5" s="1"/>
  <c r="M64" i="5" s="1"/>
  <c r="F63" i="5"/>
  <c r="L63" i="5" s="1"/>
  <c r="M63" i="5" s="1"/>
  <c r="E62" i="5"/>
  <c r="F62" i="5" s="1"/>
  <c r="L62" i="5" s="1"/>
  <c r="M62" i="5" s="1"/>
  <c r="E61" i="5"/>
  <c r="F61" i="5" s="1"/>
  <c r="J61" i="5" s="1"/>
  <c r="M61" i="5" s="1"/>
  <c r="H59" i="5"/>
  <c r="M59" i="5" s="1"/>
  <c r="E58" i="5"/>
  <c r="F58" i="5" s="1"/>
  <c r="L58" i="5" s="1"/>
  <c r="M58" i="5" s="1"/>
  <c r="E57" i="5"/>
  <c r="F57" i="5" s="1"/>
  <c r="L57" i="5" s="1"/>
  <c r="M57" i="5" s="1"/>
  <c r="E56" i="5"/>
  <c r="F56" i="5" s="1"/>
  <c r="L56" i="5" s="1"/>
  <c r="M56" i="5" s="1"/>
  <c r="E55" i="5"/>
  <c r="F55" i="5" s="1"/>
  <c r="L55" i="5" s="1"/>
  <c r="M55" i="5" s="1"/>
  <c r="E54" i="5"/>
  <c r="F54" i="5" s="1"/>
  <c r="J54" i="5" s="1"/>
  <c r="M54" i="5" s="1"/>
  <c r="E52" i="5"/>
  <c r="F52" i="5" s="1"/>
  <c r="H52" i="5" s="1"/>
  <c r="M52" i="5" s="1"/>
  <c r="E51" i="5"/>
  <c r="F51" i="5" s="1"/>
  <c r="L51" i="5" s="1"/>
  <c r="M51" i="5" s="1"/>
  <c r="E50" i="5"/>
  <c r="F50" i="5" s="1"/>
  <c r="E49" i="5"/>
  <c r="F49" i="5" s="1"/>
  <c r="E48" i="5"/>
  <c r="F48" i="5" s="1"/>
  <c r="E47" i="5"/>
  <c r="F47" i="5" s="1"/>
  <c r="L47" i="5" s="1"/>
  <c r="M47" i="5" s="1"/>
  <c r="E46" i="5"/>
  <c r="F46" i="5" s="1"/>
  <c r="J46" i="5" s="1"/>
  <c r="M46" i="5" s="1"/>
  <c r="F43" i="5"/>
  <c r="L43" i="5" s="1"/>
  <c r="M43" i="5" s="1"/>
  <c r="E41" i="5"/>
  <c r="E40" i="5"/>
  <c r="F40" i="5" s="1"/>
  <c r="L40" i="5" s="1"/>
  <c r="M40" i="5" s="1"/>
  <c r="H39" i="5"/>
  <c r="M39" i="5" s="1"/>
  <c r="E38" i="5"/>
  <c r="F38" i="5" s="1"/>
  <c r="E37" i="5"/>
  <c r="F37" i="5" s="1"/>
  <c r="F36" i="5"/>
  <c r="L36" i="5" s="1"/>
  <c r="M36" i="5" s="1"/>
  <c r="E35" i="5"/>
  <c r="F35" i="5" s="1"/>
  <c r="F33" i="5"/>
  <c r="H33" i="5" s="1"/>
  <c r="M33" i="5" s="1"/>
  <c r="H30" i="5"/>
  <c r="M30" i="5" s="1"/>
  <c r="E29" i="5"/>
  <c r="F29" i="5" s="1"/>
  <c r="L29" i="5" s="1"/>
  <c r="M29" i="5" s="1"/>
  <c r="E28" i="5"/>
  <c r="F28" i="5" s="1"/>
  <c r="L28" i="5" s="1"/>
  <c r="M28" i="5" s="1"/>
  <c r="E27" i="5"/>
  <c r="F27" i="5" s="1"/>
  <c r="L27" i="5" s="1"/>
  <c r="M27" i="5" s="1"/>
  <c r="E26" i="5"/>
  <c r="F26" i="5" s="1"/>
  <c r="L26" i="5" s="1"/>
  <c r="M26" i="5" s="1"/>
  <c r="E25" i="5"/>
  <c r="F25" i="5" s="1"/>
  <c r="J25" i="5" s="1"/>
  <c r="M25" i="5" s="1"/>
  <c r="L23" i="5"/>
  <c r="E22" i="5"/>
  <c r="E21" i="5"/>
  <c r="F21" i="5" s="1"/>
  <c r="E20" i="5"/>
  <c r="E19" i="5"/>
  <c r="E18" i="5"/>
  <c r="F18" i="5" s="1"/>
  <c r="J18" i="5" s="1"/>
  <c r="M18" i="5" s="1"/>
  <c r="E9" i="5"/>
  <c r="E8" i="5"/>
  <c r="E7" i="5"/>
  <c r="E6" i="5"/>
  <c r="F120" i="5" l="1"/>
  <c r="H120" i="5" s="1"/>
  <c r="M120" i="5" s="1"/>
  <c r="F119" i="5"/>
  <c r="H119" i="5" s="1"/>
  <c r="M119" i="5" s="1"/>
  <c r="L110" i="5"/>
  <c r="M110" i="5" s="1"/>
  <c r="H113" i="5"/>
  <c r="M113" i="5" s="1"/>
  <c r="F41" i="5"/>
  <c r="H41" i="5" s="1"/>
  <c r="M41" i="5" s="1"/>
  <c r="F22" i="5"/>
  <c r="L22" i="5" s="1"/>
  <c r="M22" i="5" s="1"/>
  <c r="L21" i="5"/>
  <c r="M21" i="5" s="1"/>
  <c r="F19" i="5"/>
  <c r="L19" i="5" s="1"/>
  <c r="M19" i="5" s="1"/>
  <c r="H50" i="5"/>
  <c r="M50" i="5" s="1"/>
  <c r="F20" i="5"/>
  <c r="L20" i="5" s="1"/>
  <c r="M20" i="5" s="1"/>
  <c r="L48" i="5"/>
  <c r="M48" i="5" s="1"/>
  <c r="J98" i="5"/>
  <c r="M98" i="5" s="1"/>
  <c r="L32" i="5"/>
  <c r="M32" i="5" s="1"/>
  <c r="F117" i="5"/>
  <c r="L117" i="5" s="1"/>
  <c r="M117" i="5" s="1"/>
  <c r="F124" i="5"/>
  <c r="L124" i="5" s="1"/>
  <c r="M124" i="5" s="1"/>
  <c r="F105" i="5"/>
  <c r="L105" i="5" s="1"/>
  <c r="M105" i="5" s="1"/>
  <c r="F118" i="5"/>
  <c r="H118" i="5" s="1"/>
  <c r="M118" i="5" s="1"/>
  <c r="F125" i="5"/>
  <c r="H125" i="5" s="1"/>
  <c r="M125" i="5" s="1"/>
  <c r="F6" i="5"/>
  <c r="J6" i="5" s="1"/>
  <c r="F8" i="5"/>
  <c r="L8" i="5" s="1"/>
  <c r="M8" i="5" s="1"/>
  <c r="L38" i="5"/>
  <c r="M38" i="5" s="1"/>
  <c r="J95" i="5"/>
  <c r="M95" i="5" s="1"/>
  <c r="F116" i="5"/>
  <c r="J116" i="5" s="1"/>
  <c r="M116" i="5" s="1"/>
  <c r="F121" i="5"/>
  <c r="H121" i="5" s="1"/>
  <c r="M121" i="5" s="1"/>
  <c r="L37" i="5"/>
  <c r="M37" i="5" s="1"/>
  <c r="F129" i="5"/>
  <c r="H129" i="5" s="1"/>
  <c r="M129" i="5" s="1"/>
  <c r="F9" i="5"/>
  <c r="L9" i="5" s="1"/>
  <c r="M9" i="5" s="1"/>
  <c r="H100" i="5"/>
  <c r="M100" i="5" s="1"/>
  <c r="F7" i="5"/>
  <c r="L7" i="5" s="1"/>
  <c r="M7" i="5" s="1"/>
  <c r="L49" i="5"/>
  <c r="M49" i="5" s="1"/>
  <c r="L11" i="5"/>
  <c r="M11" i="5" s="1"/>
  <c r="F89" i="5"/>
  <c r="H89" i="5" s="1"/>
  <c r="M89" i="5" s="1"/>
  <c r="F104" i="5"/>
  <c r="J104" i="5" s="1"/>
  <c r="M104" i="5" s="1"/>
  <c r="F107" i="5"/>
  <c r="H107" i="5" s="1"/>
  <c r="M107" i="5" s="1"/>
  <c r="F158" i="5"/>
  <c r="J158" i="5" s="1"/>
  <c r="M158" i="5" s="1"/>
  <c r="F15" i="5"/>
  <c r="L15" i="5" s="1"/>
  <c r="M15" i="5" s="1"/>
  <c r="F16" i="5"/>
  <c r="L16" i="5" s="1"/>
  <c r="M16" i="5" s="1"/>
  <c r="M13" i="5"/>
  <c r="H14" i="5"/>
  <c r="M14" i="5" s="1"/>
  <c r="J35" i="5"/>
  <c r="M35" i="5" s="1"/>
  <c r="F44" i="5"/>
  <c r="H44" i="5" s="1"/>
  <c r="M44" i="5" s="1"/>
  <c r="F106" i="5"/>
  <c r="H106" i="5" s="1"/>
  <c r="M106" i="5" s="1"/>
  <c r="F86" i="5"/>
  <c r="L86" i="5" s="1"/>
  <c r="M86" i="5" s="1"/>
  <c r="F87" i="5"/>
  <c r="H87" i="5" s="1"/>
  <c r="M87" i="5" s="1"/>
  <c r="J85" i="5"/>
  <c r="M85" i="5" s="1"/>
  <c r="M23" i="5"/>
  <c r="F76" i="5"/>
  <c r="J76" i="5" s="1"/>
  <c r="J91" i="5"/>
  <c r="M91" i="5" s="1"/>
  <c r="L96" i="5"/>
  <c r="H96" i="5"/>
  <c r="F156" i="5"/>
  <c r="H156" i="5" s="1"/>
  <c r="M156" i="5" s="1"/>
  <c r="F153" i="5"/>
  <c r="J153" i="5" s="1"/>
  <c r="M153" i="5" s="1"/>
  <c r="F155" i="5"/>
  <c r="H155" i="5" s="1"/>
  <c r="M155" i="5" s="1"/>
  <c r="L161" i="5" l="1"/>
  <c r="M6" i="5"/>
  <c r="J161" i="5"/>
  <c r="H112" i="5"/>
  <c r="M112" i="5" s="1"/>
  <c r="M76" i="5"/>
  <c r="M96" i="5"/>
  <c r="M161" i="5" l="1"/>
  <c r="H161" i="5"/>
  <c r="M162" i="5" s="1"/>
  <c r="M163" i="5" l="1"/>
  <c r="M164" i="5" s="1"/>
  <c r="M165" i="5" s="1"/>
  <c r="M166" i="5" s="1"/>
  <c r="M167" i="5" s="1"/>
  <c r="M168" i="5" s="1"/>
  <c r="M169" i="5" s="1"/>
  <c r="F57" i="4"/>
  <c r="F45" i="4"/>
  <c r="F57" i="3"/>
  <c r="F45" i="3"/>
  <c r="F109" i="1"/>
  <c r="F110" i="1"/>
  <c r="H110" i="1" s="1"/>
  <c r="M110" i="1" s="1"/>
  <c r="F111" i="1"/>
  <c r="H111" i="1" s="1"/>
  <c r="M111" i="1" s="1"/>
  <c r="F108" i="1"/>
  <c r="J108" i="1" s="1"/>
  <c r="M108" i="1" s="1"/>
  <c r="F104" i="1"/>
  <c r="L104" i="1" s="1"/>
  <c r="M104" i="1" s="1"/>
  <c r="F106" i="1"/>
  <c r="F103" i="1"/>
  <c r="F155" i="1"/>
  <c r="F154" i="1"/>
  <c r="F149" i="1"/>
  <c r="F150" i="1"/>
  <c r="F151" i="1"/>
  <c r="F148" i="1"/>
  <c r="F141" i="1"/>
  <c r="F140" i="1"/>
  <c r="F139" i="1"/>
  <c r="F138" i="1"/>
  <c r="F145" i="1"/>
  <c r="H145" i="1" s="1"/>
  <c r="M145" i="1" s="1"/>
  <c r="F146" i="1"/>
  <c r="H146" i="1" s="1"/>
  <c r="M146" i="1" s="1"/>
  <c r="F143" i="1"/>
  <c r="J143" i="1" s="1"/>
  <c r="M143" i="1" s="1"/>
  <c r="F144" i="1"/>
  <c r="L144" i="1" s="1"/>
  <c r="M144" i="1" s="1"/>
  <c r="F101" i="1"/>
  <c r="H101" i="1" s="1"/>
  <c r="M101" i="1" s="1"/>
  <c r="H100" i="1"/>
  <c r="M100" i="1" s="1"/>
  <c r="L109" i="1"/>
  <c r="M109" i="1" s="1"/>
  <c r="H106" i="1"/>
  <c r="M106" i="1" s="1"/>
  <c r="H105" i="1"/>
  <c r="M105" i="1" s="1"/>
  <c r="F93" i="1"/>
  <c r="J93" i="1" s="1"/>
  <c r="M93" i="1" s="1"/>
  <c r="F94" i="1"/>
  <c r="L94" i="1" s="1"/>
  <c r="M94" i="1" s="1"/>
  <c r="H95" i="1"/>
  <c r="M95" i="1" s="1"/>
  <c r="F98" i="1"/>
  <c r="J98" i="1" s="1"/>
  <c r="M98" i="1" s="1"/>
  <c r="F99" i="1"/>
  <c r="L99" i="1" s="1"/>
  <c r="M99" i="1" s="1"/>
  <c r="WVK76" i="1"/>
  <c r="WVM76" i="1" s="1"/>
  <c r="WVR76" i="1" s="1"/>
  <c r="WLO76" i="1"/>
  <c r="WLQ76" i="1" s="1"/>
  <c r="WLV76" i="1" s="1"/>
  <c r="WBS76" i="1"/>
  <c r="WBU76" i="1" s="1"/>
  <c r="WBZ76" i="1" s="1"/>
  <c r="VRW76" i="1"/>
  <c r="VRY76" i="1" s="1"/>
  <c r="VSD76" i="1" s="1"/>
  <c r="VIA76" i="1"/>
  <c r="VIC76" i="1" s="1"/>
  <c r="VIH76" i="1" s="1"/>
  <c r="UYE76" i="1"/>
  <c r="UYG76" i="1" s="1"/>
  <c r="UYL76" i="1" s="1"/>
  <c r="UOI76" i="1"/>
  <c r="UOK76" i="1" s="1"/>
  <c r="UOP76" i="1" s="1"/>
  <c r="UEM76" i="1"/>
  <c r="UEO76" i="1" s="1"/>
  <c r="UET76" i="1" s="1"/>
  <c r="TUQ76" i="1"/>
  <c r="TUS76" i="1" s="1"/>
  <c r="TUX76" i="1" s="1"/>
  <c r="TKU76" i="1"/>
  <c r="TKW76" i="1" s="1"/>
  <c r="TLB76" i="1" s="1"/>
  <c r="TAY76" i="1"/>
  <c r="TBA76" i="1" s="1"/>
  <c r="TBF76" i="1" s="1"/>
  <c r="SRC76" i="1"/>
  <c r="SRE76" i="1" s="1"/>
  <c r="SRJ76" i="1" s="1"/>
  <c r="SHG76" i="1"/>
  <c r="SHI76" i="1" s="1"/>
  <c r="SHN76" i="1" s="1"/>
  <c r="RXK76" i="1"/>
  <c r="RXM76" i="1" s="1"/>
  <c r="RXR76" i="1" s="1"/>
  <c r="RNO76" i="1"/>
  <c r="RNQ76" i="1" s="1"/>
  <c r="RNV76" i="1" s="1"/>
  <c r="RDS76" i="1"/>
  <c r="RDU76" i="1" s="1"/>
  <c r="RDZ76" i="1" s="1"/>
  <c r="QTW76" i="1"/>
  <c r="QTY76" i="1" s="1"/>
  <c r="QUD76" i="1" s="1"/>
  <c r="QKA76" i="1"/>
  <c r="QKC76" i="1" s="1"/>
  <c r="QKH76" i="1" s="1"/>
  <c r="QAE76" i="1"/>
  <c r="QAG76" i="1" s="1"/>
  <c r="QAL76" i="1" s="1"/>
  <c r="PQI76" i="1"/>
  <c r="PQK76" i="1" s="1"/>
  <c r="PQP76" i="1" s="1"/>
  <c r="PGM76" i="1"/>
  <c r="PGO76" i="1" s="1"/>
  <c r="PGT76" i="1" s="1"/>
  <c r="OWQ76" i="1"/>
  <c r="OWS76" i="1" s="1"/>
  <c r="OWX76" i="1" s="1"/>
  <c r="OMU76" i="1"/>
  <c r="OMW76" i="1" s="1"/>
  <c r="ONB76" i="1" s="1"/>
  <c r="OCY76" i="1"/>
  <c r="ODA76" i="1" s="1"/>
  <c r="ODF76" i="1" s="1"/>
  <c r="NTC76" i="1"/>
  <c r="NTE76" i="1" s="1"/>
  <c r="NTJ76" i="1" s="1"/>
  <c r="NJG76" i="1"/>
  <c r="NJI76" i="1" s="1"/>
  <c r="NJN76" i="1" s="1"/>
  <c r="MZK76" i="1"/>
  <c r="MZM76" i="1" s="1"/>
  <c r="MZR76" i="1" s="1"/>
  <c r="MPO76" i="1"/>
  <c r="MPQ76" i="1" s="1"/>
  <c r="MPV76" i="1" s="1"/>
  <c r="MFS76" i="1"/>
  <c r="MFU76" i="1" s="1"/>
  <c r="MFZ76" i="1" s="1"/>
  <c r="LVW76" i="1"/>
  <c r="LVY76" i="1" s="1"/>
  <c r="LWD76" i="1" s="1"/>
  <c r="LMA76" i="1"/>
  <c r="LMC76" i="1" s="1"/>
  <c r="LMH76" i="1" s="1"/>
  <c r="LCE76" i="1"/>
  <c r="LCG76" i="1" s="1"/>
  <c r="LCL76" i="1" s="1"/>
  <c r="KSI76" i="1"/>
  <c r="KSK76" i="1" s="1"/>
  <c r="KSP76" i="1" s="1"/>
  <c r="KIM76" i="1"/>
  <c r="KIO76" i="1" s="1"/>
  <c r="KIT76" i="1" s="1"/>
  <c r="JYQ76" i="1"/>
  <c r="JYS76" i="1" s="1"/>
  <c r="JYX76" i="1" s="1"/>
  <c r="JOU76" i="1"/>
  <c r="JOW76" i="1" s="1"/>
  <c r="JPB76" i="1" s="1"/>
  <c r="JEY76" i="1"/>
  <c r="JFA76" i="1" s="1"/>
  <c r="JFF76" i="1" s="1"/>
  <c r="IVC76" i="1"/>
  <c r="IVE76" i="1" s="1"/>
  <c r="IVJ76" i="1" s="1"/>
  <c r="ILG76" i="1"/>
  <c r="ILI76" i="1" s="1"/>
  <c r="ILN76" i="1" s="1"/>
  <c r="IBK76" i="1"/>
  <c r="IBM76" i="1" s="1"/>
  <c r="IBR76" i="1" s="1"/>
  <c r="HRO76" i="1"/>
  <c r="HRQ76" i="1" s="1"/>
  <c r="HRV76" i="1" s="1"/>
  <c r="HHS76" i="1"/>
  <c r="HHU76" i="1" s="1"/>
  <c r="HHZ76" i="1" s="1"/>
  <c r="GXW76" i="1"/>
  <c r="GXY76" i="1" s="1"/>
  <c r="GYD76" i="1" s="1"/>
  <c r="GOA76" i="1"/>
  <c r="GOC76" i="1" s="1"/>
  <c r="GOH76" i="1" s="1"/>
  <c r="GEE76" i="1"/>
  <c r="GEG76" i="1" s="1"/>
  <c r="GEL76" i="1" s="1"/>
  <c r="FUI76" i="1"/>
  <c r="FUK76" i="1" s="1"/>
  <c r="FUP76" i="1" s="1"/>
  <c r="FKM76" i="1"/>
  <c r="FKO76" i="1" s="1"/>
  <c r="FKT76" i="1" s="1"/>
  <c r="FAQ76" i="1"/>
  <c r="FAS76" i="1" s="1"/>
  <c r="FAX76" i="1" s="1"/>
  <c r="EQU76" i="1"/>
  <c r="EQW76" i="1" s="1"/>
  <c r="ERB76" i="1" s="1"/>
  <c r="EGY76" i="1"/>
  <c r="EHA76" i="1" s="1"/>
  <c r="EHF76" i="1" s="1"/>
  <c r="DXC76" i="1"/>
  <c r="DXE76" i="1" s="1"/>
  <c r="DXJ76" i="1" s="1"/>
  <c r="DNG76" i="1"/>
  <c r="DNI76" i="1" s="1"/>
  <c r="DNN76" i="1" s="1"/>
  <c r="DDK76" i="1"/>
  <c r="DDM76" i="1" s="1"/>
  <c r="DDR76" i="1" s="1"/>
  <c r="CTO76" i="1"/>
  <c r="CTQ76" i="1" s="1"/>
  <c r="CTV76" i="1" s="1"/>
  <c r="CJS76" i="1"/>
  <c r="CJU76" i="1" s="1"/>
  <c r="CJZ76" i="1" s="1"/>
  <c r="BZW76" i="1"/>
  <c r="BZY76" i="1" s="1"/>
  <c r="CAD76" i="1" s="1"/>
  <c r="BQA76" i="1"/>
  <c r="BQC76" i="1" s="1"/>
  <c r="BQH76" i="1" s="1"/>
  <c r="BGE76" i="1"/>
  <c r="BGG76" i="1" s="1"/>
  <c r="BGL76" i="1" s="1"/>
  <c r="AWI76" i="1"/>
  <c r="AWK76" i="1" s="1"/>
  <c r="AWP76" i="1" s="1"/>
  <c r="AMM76" i="1"/>
  <c r="AMO76" i="1" s="1"/>
  <c r="AMT76" i="1" s="1"/>
  <c r="ACQ76" i="1"/>
  <c r="ACS76" i="1" s="1"/>
  <c r="ACX76" i="1" s="1"/>
  <c r="SU76" i="1"/>
  <c r="SW76" i="1" s="1"/>
  <c r="TB76" i="1" s="1"/>
  <c r="IY76" i="1"/>
  <c r="JA76" i="1" s="1"/>
  <c r="JF76" i="1" s="1"/>
  <c r="F76" i="1"/>
  <c r="H76" i="1" s="1"/>
  <c r="M76" i="1" s="1"/>
  <c r="WVL75" i="1"/>
  <c r="WVK75" i="1"/>
  <c r="WLP75" i="1"/>
  <c r="WLO75" i="1"/>
  <c r="WBT75" i="1"/>
  <c r="WBS75" i="1"/>
  <c r="VRX75" i="1"/>
  <c r="VRW75" i="1"/>
  <c r="VIB75" i="1"/>
  <c r="VIA75" i="1"/>
  <c r="UYF75" i="1"/>
  <c r="UYE75" i="1"/>
  <c r="UOJ75" i="1"/>
  <c r="UOI75" i="1"/>
  <c r="UEN75" i="1"/>
  <c r="UEM75" i="1"/>
  <c r="TUR75" i="1"/>
  <c r="TUQ75" i="1"/>
  <c r="TKV75" i="1"/>
  <c r="TKU75" i="1"/>
  <c r="TAZ75" i="1"/>
  <c r="TAY75" i="1"/>
  <c r="SRD75" i="1"/>
  <c r="SRC75" i="1"/>
  <c r="SHH75" i="1"/>
  <c r="SHG75" i="1"/>
  <c r="RXL75" i="1"/>
  <c r="RXK75" i="1"/>
  <c r="RNP75" i="1"/>
  <c r="RNO75" i="1"/>
  <c r="RDT75" i="1"/>
  <c r="RDS75" i="1"/>
  <c r="QTX75" i="1"/>
  <c r="QTW75" i="1"/>
  <c r="QKB75" i="1"/>
  <c r="QKA75" i="1"/>
  <c r="QAF75" i="1"/>
  <c r="QAE75" i="1"/>
  <c r="PQJ75" i="1"/>
  <c r="PQI75" i="1"/>
  <c r="PGN75" i="1"/>
  <c r="PGM75" i="1"/>
  <c r="OWR75" i="1"/>
  <c r="OWQ75" i="1"/>
  <c r="OMV75" i="1"/>
  <c r="OMU75" i="1"/>
  <c r="OCZ75" i="1"/>
  <c r="OCY75" i="1"/>
  <c r="NTD75" i="1"/>
  <c r="NTC75" i="1"/>
  <c r="NJH75" i="1"/>
  <c r="NJG75" i="1"/>
  <c r="MZL75" i="1"/>
  <c r="MZK75" i="1"/>
  <c r="MPP75" i="1"/>
  <c r="MPO75" i="1"/>
  <c r="MFT75" i="1"/>
  <c r="MFS75" i="1"/>
  <c r="LVX75" i="1"/>
  <c r="LVW75" i="1"/>
  <c r="LMB75" i="1"/>
  <c r="LMA75" i="1"/>
  <c r="LCF75" i="1"/>
  <c r="LCE75" i="1"/>
  <c r="KSJ75" i="1"/>
  <c r="KSI75" i="1"/>
  <c r="KIN75" i="1"/>
  <c r="KIM75" i="1"/>
  <c r="JYR75" i="1"/>
  <c r="JYQ75" i="1"/>
  <c r="JOV75" i="1"/>
  <c r="JOU75" i="1"/>
  <c r="JEZ75" i="1"/>
  <c r="JEY75" i="1"/>
  <c r="IVD75" i="1"/>
  <c r="IVC75" i="1"/>
  <c r="ILH75" i="1"/>
  <c r="ILG75" i="1"/>
  <c r="IBL75" i="1"/>
  <c r="IBK75" i="1"/>
  <c r="HRP75" i="1"/>
  <c r="HRO75" i="1"/>
  <c r="HHT75" i="1"/>
  <c r="HHS75" i="1"/>
  <c r="GXX75" i="1"/>
  <c r="GXW75" i="1"/>
  <c r="GOB75" i="1"/>
  <c r="GOA75" i="1"/>
  <c r="GEF75" i="1"/>
  <c r="GEE75" i="1"/>
  <c r="FUJ75" i="1"/>
  <c r="FUI75" i="1"/>
  <c r="FKN75" i="1"/>
  <c r="FKM75" i="1"/>
  <c r="FAR75" i="1"/>
  <c r="FAQ75" i="1"/>
  <c r="EQV75" i="1"/>
  <c r="EQU75" i="1"/>
  <c r="EGZ75" i="1"/>
  <c r="EGY75" i="1"/>
  <c r="DXD75" i="1"/>
  <c r="DXC75" i="1"/>
  <c r="DNH75" i="1"/>
  <c r="DNG75" i="1"/>
  <c r="DDL75" i="1"/>
  <c r="DDK75" i="1"/>
  <c r="CTP75" i="1"/>
  <c r="CTO75" i="1"/>
  <c r="CJT75" i="1"/>
  <c r="CJS75" i="1"/>
  <c r="BZX75" i="1"/>
  <c r="BZW75" i="1"/>
  <c r="BQB75" i="1"/>
  <c r="BQA75" i="1"/>
  <c r="BGF75" i="1"/>
  <c r="BGE75" i="1"/>
  <c r="AWJ75" i="1"/>
  <c r="AWI75" i="1"/>
  <c r="AMN75" i="1"/>
  <c r="AMM75" i="1"/>
  <c r="ACR75" i="1"/>
  <c r="ACQ75" i="1"/>
  <c r="SV75" i="1"/>
  <c r="SU75" i="1"/>
  <c r="IZ75" i="1"/>
  <c r="IY75" i="1"/>
  <c r="H75" i="1"/>
  <c r="M75" i="1" s="1"/>
  <c r="WVK74" i="1"/>
  <c r="WVQ74" i="1" s="1"/>
  <c r="WVR74" i="1" s="1"/>
  <c r="WLO74" i="1"/>
  <c r="WLU74" i="1" s="1"/>
  <c r="WLV74" i="1" s="1"/>
  <c r="WBS74" i="1"/>
  <c r="WBY74" i="1" s="1"/>
  <c r="WBZ74" i="1" s="1"/>
  <c r="VRW74" i="1"/>
  <c r="VSC74" i="1" s="1"/>
  <c r="VSD74" i="1" s="1"/>
  <c r="VIA74" i="1"/>
  <c r="VIG74" i="1" s="1"/>
  <c r="VIH74" i="1" s="1"/>
  <c r="UYE74" i="1"/>
  <c r="UYK74" i="1" s="1"/>
  <c r="UYL74" i="1" s="1"/>
  <c r="UOI74" i="1"/>
  <c r="UOO74" i="1" s="1"/>
  <c r="UOP74" i="1" s="1"/>
  <c r="UEM74" i="1"/>
  <c r="UES74" i="1" s="1"/>
  <c r="UET74" i="1" s="1"/>
  <c r="TUQ74" i="1"/>
  <c r="TUW74" i="1" s="1"/>
  <c r="TUX74" i="1" s="1"/>
  <c r="TKU74" i="1"/>
  <c r="TLA74" i="1" s="1"/>
  <c r="TLB74" i="1" s="1"/>
  <c r="TAY74" i="1"/>
  <c r="TBE74" i="1" s="1"/>
  <c r="TBF74" i="1" s="1"/>
  <c r="SRC74" i="1"/>
  <c r="SRI74" i="1" s="1"/>
  <c r="SRJ74" i="1" s="1"/>
  <c r="SHG74" i="1"/>
  <c r="SHM74" i="1" s="1"/>
  <c r="SHN74" i="1" s="1"/>
  <c r="RXK74" i="1"/>
  <c r="RXQ74" i="1" s="1"/>
  <c r="RXR74" i="1" s="1"/>
  <c r="RNO74" i="1"/>
  <c r="RNU74" i="1" s="1"/>
  <c r="RNV74" i="1" s="1"/>
  <c r="RDS74" i="1"/>
  <c r="RDY74" i="1" s="1"/>
  <c r="RDZ74" i="1" s="1"/>
  <c r="QTW74" i="1"/>
  <c r="QUC74" i="1" s="1"/>
  <c r="QUD74" i="1" s="1"/>
  <c r="QKA74" i="1"/>
  <c r="QKG74" i="1" s="1"/>
  <c r="QKH74" i="1" s="1"/>
  <c r="QAE74" i="1"/>
  <c r="QAK74" i="1" s="1"/>
  <c r="QAL74" i="1" s="1"/>
  <c r="PQI74" i="1"/>
  <c r="PQO74" i="1" s="1"/>
  <c r="PQP74" i="1" s="1"/>
  <c r="PGM74" i="1"/>
  <c r="PGS74" i="1" s="1"/>
  <c r="PGT74" i="1" s="1"/>
  <c r="OWQ74" i="1"/>
  <c r="OWW74" i="1" s="1"/>
  <c r="OWX74" i="1" s="1"/>
  <c r="OMU74" i="1"/>
  <c r="ONA74" i="1" s="1"/>
  <c r="ONB74" i="1" s="1"/>
  <c r="OCY74" i="1"/>
  <c r="ODE74" i="1" s="1"/>
  <c r="ODF74" i="1" s="1"/>
  <c r="NTC74" i="1"/>
  <c r="NTI74" i="1" s="1"/>
  <c r="NTJ74" i="1" s="1"/>
  <c r="NJG74" i="1"/>
  <c r="NJM74" i="1" s="1"/>
  <c r="NJN74" i="1" s="1"/>
  <c r="MZK74" i="1"/>
  <c r="MZQ74" i="1" s="1"/>
  <c r="MZR74" i="1" s="1"/>
  <c r="MPO74" i="1"/>
  <c r="MPU74" i="1" s="1"/>
  <c r="MPV74" i="1" s="1"/>
  <c r="MFS74" i="1"/>
  <c r="MFY74" i="1" s="1"/>
  <c r="MFZ74" i="1" s="1"/>
  <c r="LVW74" i="1"/>
  <c r="LWC74" i="1" s="1"/>
  <c r="LWD74" i="1" s="1"/>
  <c r="LMA74" i="1"/>
  <c r="LMG74" i="1" s="1"/>
  <c r="LMH74" i="1" s="1"/>
  <c r="LCE74" i="1"/>
  <c r="LCK74" i="1" s="1"/>
  <c r="LCL74" i="1" s="1"/>
  <c r="KSI74" i="1"/>
  <c r="KSO74" i="1" s="1"/>
  <c r="KSP74" i="1" s="1"/>
  <c r="KIM74" i="1"/>
  <c r="KIS74" i="1" s="1"/>
  <c r="KIT74" i="1" s="1"/>
  <c r="JYQ74" i="1"/>
  <c r="JYW74" i="1" s="1"/>
  <c r="JYX74" i="1" s="1"/>
  <c r="JOU74" i="1"/>
  <c r="JPA74" i="1" s="1"/>
  <c r="JPB74" i="1" s="1"/>
  <c r="JEY74" i="1"/>
  <c r="JFE74" i="1" s="1"/>
  <c r="JFF74" i="1" s="1"/>
  <c r="IVC74" i="1"/>
  <c r="IVI74" i="1" s="1"/>
  <c r="IVJ74" i="1" s="1"/>
  <c r="ILG74" i="1"/>
  <c r="ILM74" i="1" s="1"/>
  <c r="ILN74" i="1" s="1"/>
  <c r="IBK74" i="1"/>
  <c r="IBQ74" i="1" s="1"/>
  <c r="IBR74" i="1" s="1"/>
  <c r="HRO74" i="1"/>
  <c r="HRU74" i="1" s="1"/>
  <c r="HRV74" i="1" s="1"/>
  <c r="HHS74" i="1"/>
  <c r="HHY74" i="1" s="1"/>
  <c r="HHZ74" i="1" s="1"/>
  <c r="GXW74" i="1"/>
  <c r="GYC74" i="1" s="1"/>
  <c r="GYD74" i="1" s="1"/>
  <c r="GOA74" i="1"/>
  <c r="GOG74" i="1" s="1"/>
  <c r="GOH74" i="1" s="1"/>
  <c r="GEE74" i="1"/>
  <c r="GEK74" i="1" s="1"/>
  <c r="GEL74" i="1" s="1"/>
  <c r="FUI74" i="1"/>
  <c r="FUO74" i="1" s="1"/>
  <c r="FUP74" i="1" s="1"/>
  <c r="FKM74" i="1"/>
  <c r="FKS74" i="1" s="1"/>
  <c r="FKT74" i="1" s="1"/>
  <c r="FAQ74" i="1"/>
  <c r="FAW74" i="1" s="1"/>
  <c r="FAX74" i="1" s="1"/>
  <c r="EQU74" i="1"/>
  <c r="ERA74" i="1" s="1"/>
  <c r="ERB74" i="1" s="1"/>
  <c r="EGY74" i="1"/>
  <c r="EHE74" i="1" s="1"/>
  <c r="EHF74" i="1" s="1"/>
  <c r="DXC74" i="1"/>
  <c r="DXI74" i="1" s="1"/>
  <c r="DXJ74" i="1" s="1"/>
  <c r="DNG74" i="1"/>
  <c r="DNM74" i="1" s="1"/>
  <c r="DNN74" i="1" s="1"/>
  <c r="DDK74" i="1"/>
  <c r="DDQ74" i="1" s="1"/>
  <c r="DDR74" i="1" s="1"/>
  <c r="CTO74" i="1"/>
  <c r="CTU74" i="1" s="1"/>
  <c r="CTV74" i="1" s="1"/>
  <c r="CJS74" i="1"/>
  <c r="CJY74" i="1" s="1"/>
  <c r="CJZ74" i="1" s="1"/>
  <c r="BZW74" i="1"/>
  <c r="CAC74" i="1" s="1"/>
  <c r="CAD74" i="1" s="1"/>
  <c r="BQA74" i="1"/>
  <c r="BQG74" i="1" s="1"/>
  <c r="BQH74" i="1" s="1"/>
  <c r="BGE74" i="1"/>
  <c r="BGK74" i="1" s="1"/>
  <c r="BGL74" i="1" s="1"/>
  <c r="AWI74" i="1"/>
  <c r="AWO74" i="1" s="1"/>
  <c r="AWP74" i="1" s="1"/>
  <c r="AMM74" i="1"/>
  <c r="AMS74" i="1" s="1"/>
  <c r="AMT74" i="1" s="1"/>
  <c r="ACQ74" i="1"/>
  <c r="ACW74" i="1" s="1"/>
  <c r="ACX74" i="1" s="1"/>
  <c r="SU74" i="1"/>
  <c r="TA74" i="1" s="1"/>
  <c r="TB74" i="1" s="1"/>
  <c r="IY74" i="1"/>
  <c r="JE74" i="1" s="1"/>
  <c r="JF74" i="1" s="1"/>
  <c r="F74" i="1"/>
  <c r="L74" i="1" s="1"/>
  <c r="M74" i="1" s="1"/>
  <c r="WVK73" i="1"/>
  <c r="WVO73" i="1" s="1"/>
  <c r="WVR73" i="1" s="1"/>
  <c r="WLO73" i="1"/>
  <c r="WLS73" i="1" s="1"/>
  <c r="WLV73" i="1" s="1"/>
  <c r="WBS73" i="1"/>
  <c r="WBW73" i="1" s="1"/>
  <c r="WBZ73" i="1" s="1"/>
  <c r="VRW73" i="1"/>
  <c r="VSA73" i="1" s="1"/>
  <c r="VSD73" i="1" s="1"/>
  <c r="VIA73" i="1"/>
  <c r="VIE73" i="1" s="1"/>
  <c r="VIH73" i="1" s="1"/>
  <c r="UYE73" i="1"/>
  <c r="UYI73" i="1" s="1"/>
  <c r="UYL73" i="1" s="1"/>
  <c r="UOI73" i="1"/>
  <c r="UOM73" i="1" s="1"/>
  <c r="UOP73" i="1" s="1"/>
  <c r="UEM73" i="1"/>
  <c r="UEQ73" i="1" s="1"/>
  <c r="UET73" i="1" s="1"/>
  <c r="TUQ73" i="1"/>
  <c r="TUU73" i="1" s="1"/>
  <c r="TUX73" i="1" s="1"/>
  <c r="TKU73" i="1"/>
  <c r="TKY73" i="1" s="1"/>
  <c r="TLB73" i="1" s="1"/>
  <c r="TAY73" i="1"/>
  <c r="TBC73" i="1" s="1"/>
  <c r="TBF73" i="1" s="1"/>
  <c r="SRC73" i="1"/>
  <c r="SRG73" i="1" s="1"/>
  <c r="SRJ73" i="1" s="1"/>
  <c r="SHG73" i="1"/>
  <c r="SHK73" i="1" s="1"/>
  <c r="SHN73" i="1" s="1"/>
  <c r="RXK73" i="1"/>
  <c r="RXO73" i="1" s="1"/>
  <c r="RXR73" i="1" s="1"/>
  <c r="RNO73" i="1"/>
  <c r="RNS73" i="1" s="1"/>
  <c r="RNV73" i="1" s="1"/>
  <c r="RDS73" i="1"/>
  <c r="RDW73" i="1" s="1"/>
  <c r="RDZ73" i="1" s="1"/>
  <c r="QTW73" i="1"/>
  <c r="QUA73" i="1" s="1"/>
  <c r="QUD73" i="1" s="1"/>
  <c r="QKA73" i="1"/>
  <c r="QKE73" i="1" s="1"/>
  <c r="QKH73" i="1" s="1"/>
  <c r="QAE73" i="1"/>
  <c r="QAI73" i="1" s="1"/>
  <c r="QAL73" i="1" s="1"/>
  <c r="PQI73" i="1"/>
  <c r="PQM73" i="1" s="1"/>
  <c r="PQP73" i="1" s="1"/>
  <c r="PGM73" i="1"/>
  <c r="PGQ73" i="1" s="1"/>
  <c r="PGT73" i="1" s="1"/>
  <c r="OWQ73" i="1"/>
  <c r="OWU73" i="1" s="1"/>
  <c r="OWX73" i="1" s="1"/>
  <c r="OMU73" i="1"/>
  <c r="OMY73" i="1" s="1"/>
  <c r="ONB73" i="1" s="1"/>
  <c r="OCY73" i="1"/>
  <c r="ODC73" i="1" s="1"/>
  <c r="ODF73" i="1" s="1"/>
  <c r="NTC73" i="1"/>
  <c r="NTG73" i="1" s="1"/>
  <c r="NTJ73" i="1" s="1"/>
  <c r="NJG73" i="1"/>
  <c r="NJK73" i="1" s="1"/>
  <c r="NJN73" i="1" s="1"/>
  <c r="MZK73" i="1"/>
  <c r="MZO73" i="1" s="1"/>
  <c r="MZR73" i="1" s="1"/>
  <c r="MPO73" i="1"/>
  <c r="MPS73" i="1" s="1"/>
  <c r="MPV73" i="1" s="1"/>
  <c r="MFS73" i="1"/>
  <c r="MFW73" i="1" s="1"/>
  <c r="MFZ73" i="1" s="1"/>
  <c r="LVW73" i="1"/>
  <c r="LWA73" i="1" s="1"/>
  <c r="LWD73" i="1" s="1"/>
  <c r="LMA73" i="1"/>
  <c r="LME73" i="1" s="1"/>
  <c r="LMH73" i="1" s="1"/>
  <c r="LCE73" i="1"/>
  <c r="LCI73" i="1" s="1"/>
  <c r="LCL73" i="1" s="1"/>
  <c r="KSI73" i="1"/>
  <c r="KSM73" i="1" s="1"/>
  <c r="KSP73" i="1" s="1"/>
  <c r="KIM73" i="1"/>
  <c r="KIQ73" i="1" s="1"/>
  <c r="KIT73" i="1" s="1"/>
  <c r="JYQ73" i="1"/>
  <c r="JYU73" i="1" s="1"/>
  <c r="JYX73" i="1" s="1"/>
  <c r="JOU73" i="1"/>
  <c r="JOY73" i="1" s="1"/>
  <c r="JPB73" i="1" s="1"/>
  <c r="JEY73" i="1"/>
  <c r="JFC73" i="1" s="1"/>
  <c r="JFF73" i="1" s="1"/>
  <c r="IVC73" i="1"/>
  <c r="IVG73" i="1" s="1"/>
  <c r="IVJ73" i="1" s="1"/>
  <c r="ILG73" i="1"/>
  <c r="ILK73" i="1" s="1"/>
  <c r="ILN73" i="1" s="1"/>
  <c r="IBK73" i="1"/>
  <c r="IBO73" i="1" s="1"/>
  <c r="IBR73" i="1" s="1"/>
  <c r="HRO73" i="1"/>
  <c r="HRS73" i="1" s="1"/>
  <c r="HRV73" i="1" s="1"/>
  <c r="HHS73" i="1"/>
  <c r="HHW73" i="1" s="1"/>
  <c r="HHZ73" i="1" s="1"/>
  <c r="GXW73" i="1"/>
  <c r="GYA73" i="1" s="1"/>
  <c r="GYD73" i="1" s="1"/>
  <c r="GOA73" i="1"/>
  <c r="GOE73" i="1" s="1"/>
  <c r="GOH73" i="1" s="1"/>
  <c r="GEE73" i="1"/>
  <c r="GEI73" i="1" s="1"/>
  <c r="GEL73" i="1" s="1"/>
  <c r="FUI73" i="1"/>
  <c r="FUM73" i="1" s="1"/>
  <c r="FUP73" i="1" s="1"/>
  <c r="FKM73" i="1"/>
  <c r="FKQ73" i="1" s="1"/>
  <c r="FKT73" i="1" s="1"/>
  <c r="FAQ73" i="1"/>
  <c r="FAU73" i="1" s="1"/>
  <c r="FAX73" i="1" s="1"/>
  <c r="EQU73" i="1"/>
  <c r="EQY73" i="1" s="1"/>
  <c r="ERB73" i="1" s="1"/>
  <c r="EGY73" i="1"/>
  <c r="EHC73" i="1" s="1"/>
  <c r="EHF73" i="1" s="1"/>
  <c r="DXC73" i="1"/>
  <c r="DXG73" i="1" s="1"/>
  <c r="DXJ73" i="1" s="1"/>
  <c r="DNG73" i="1"/>
  <c r="DNK73" i="1" s="1"/>
  <c r="DNN73" i="1" s="1"/>
  <c r="DDK73" i="1"/>
  <c r="DDO73" i="1" s="1"/>
  <c r="DDR73" i="1" s="1"/>
  <c r="CTO73" i="1"/>
  <c r="CTS73" i="1" s="1"/>
  <c r="CTV73" i="1" s="1"/>
  <c r="CJS73" i="1"/>
  <c r="CJW73" i="1" s="1"/>
  <c r="CJZ73" i="1" s="1"/>
  <c r="BZW73" i="1"/>
  <c r="CAA73" i="1" s="1"/>
  <c r="CAD73" i="1" s="1"/>
  <c r="BQA73" i="1"/>
  <c r="BQE73" i="1" s="1"/>
  <c r="BQH73" i="1" s="1"/>
  <c r="BGE73" i="1"/>
  <c r="BGI73" i="1" s="1"/>
  <c r="BGL73" i="1" s="1"/>
  <c r="AWI73" i="1"/>
  <c r="AWM73" i="1" s="1"/>
  <c r="AWP73" i="1" s="1"/>
  <c r="AMM73" i="1"/>
  <c r="AMQ73" i="1" s="1"/>
  <c r="AMT73" i="1" s="1"/>
  <c r="ACQ73" i="1"/>
  <c r="ACU73" i="1" s="1"/>
  <c r="ACX73" i="1" s="1"/>
  <c r="SU73" i="1"/>
  <c r="SY73" i="1" s="1"/>
  <c r="TB73" i="1" s="1"/>
  <c r="IY73" i="1"/>
  <c r="JC73" i="1" s="1"/>
  <c r="JF73" i="1" s="1"/>
  <c r="F73" i="1"/>
  <c r="J73" i="1" s="1"/>
  <c r="M73" i="1" s="1"/>
  <c r="WVK71" i="1"/>
  <c r="WVM71" i="1" s="1"/>
  <c r="WVR71" i="1" s="1"/>
  <c r="WLO71" i="1"/>
  <c r="WLQ71" i="1" s="1"/>
  <c r="WLV71" i="1" s="1"/>
  <c r="WBS71" i="1"/>
  <c r="WBU71" i="1" s="1"/>
  <c r="WBZ71" i="1" s="1"/>
  <c r="VRW71" i="1"/>
  <c r="VRY71" i="1" s="1"/>
  <c r="VSD71" i="1" s="1"/>
  <c r="VIA71" i="1"/>
  <c r="VIC71" i="1" s="1"/>
  <c r="VIH71" i="1" s="1"/>
  <c r="UYE71" i="1"/>
  <c r="UYG71" i="1" s="1"/>
  <c r="UYL71" i="1" s="1"/>
  <c r="UOI71" i="1"/>
  <c r="UOK71" i="1" s="1"/>
  <c r="UOP71" i="1" s="1"/>
  <c r="UEM71" i="1"/>
  <c r="UEO71" i="1" s="1"/>
  <c r="UET71" i="1" s="1"/>
  <c r="TUQ71" i="1"/>
  <c r="TUS71" i="1" s="1"/>
  <c r="TUX71" i="1" s="1"/>
  <c r="TKU71" i="1"/>
  <c r="TKW71" i="1" s="1"/>
  <c r="TLB71" i="1" s="1"/>
  <c r="TAY71" i="1"/>
  <c r="TBA71" i="1" s="1"/>
  <c r="TBF71" i="1" s="1"/>
  <c r="SRC71" i="1"/>
  <c r="SRE71" i="1" s="1"/>
  <c r="SRJ71" i="1" s="1"/>
  <c r="SHG71" i="1"/>
  <c r="SHI71" i="1" s="1"/>
  <c r="SHN71" i="1" s="1"/>
  <c r="RXK71" i="1"/>
  <c r="RXM71" i="1" s="1"/>
  <c r="RXR71" i="1" s="1"/>
  <c r="RNO71" i="1"/>
  <c r="RNQ71" i="1" s="1"/>
  <c r="RNV71" i="1" s="1"/>
  <c r="RDS71" i="1"/>
  <c r="RDU71" i="1" s="1"/>
  <c r="RDZ71" i="1" s="1"/>
  <c r="QTW71" i="1"/>
  <c r="QTY71" i="1" s="1"/>
  <c r="QUD71" i="1" s="1"/>
  <c r="QKA71" i="1"/>
  <c r="QKC71" i="1" s="1"/>
  <c r="QKH71" i="1" s="1"/>
  <c r="QAE71" i="1"/>
  <c r="QAG71" i="1" s="1"/>
  <c r="QAL71" i="1" s="1"/>
  <c r="PQI71" i="1"/>
  <c r="PQK71" i="1" s="1"/>
  <c r="PQP71" i="1" s="1"/>
  <c r="PGM71" i="1"/>
  <c r="PGO71" i="1" s="1"/>
  <c r="PGT71" i="1" s="1"/>
  <c r="OWQ71" i="1"/>
  <c r="OWS71" i="1" s="1"/>
  <c r="OWX71" i="1" s="1"/>
  <c r="OMU71" i="1"/>
  <c r="OMW71" i="1" s="1"/>
  <c r="ONB71" i="1" s="1"/>
  <c r="OCY71" i="1"/>
  <c r="ODA71" i="1" s="1"/>
  <c r="ODF71" i="1" s="1"/>
  <c r="NTC71" i="1"/>
  <c r="NTE71" i="1" s="1"/>
  <c r="NTJ71" i="1" s="1"/>
  <c r="NJG71" i="1"/>
  <c r="NJI71" i="1" s="1"/>
  <c r="NJN71" i="1" s="1"/>
  <c r="MZK71" i="1"/>
  <c r="MZM71" i="1" s="1"/>
  <c r="MZR71" i="1" s="1"/>
  <c r="MPO71" i="1"/>
  <c r="MPQ71" i="1" s="1"/>
  <c r="MPV71" i="1" s="1"/>
  <c r="MFS71" i="1"/>
  <c r="MFU71" i="1" s="1"/>
  <c r="MFZ71" i="1" s="1"/>
  <c r="LVW71" i="1"/>
  <c r="LVY71" i="1" s="1"/>
  <c r="LWD71" i="1" s="1"/>
  <c r="LMA71" i="1"/>
  <c r="LMC71" i="1" s="1"/>
  <c r="LMH71" i="1" s="1"/>
  <c r="LCE71" i="1"/>
  <c r="LCG71" i="1" s="1"/>
  <c r="LCL71" i="1" s="1"/>
  <c r="KSI71" i="1"/>
  <c r="KSK71" i="1" s="1"/>
  <c r="KSP71" i="1" s="1"/>
  <c r="KIM71" i="1"/>
  <c r="KIO71" i="1" s="1"/>
  <c r="KIT71" i="1" s="1"/>
  <c r="JYQ71" i="1"/>
  <c r="JYS71" i="1" s="1"/>
  <c r="JYX71" i="1" s="1"/>
  <c r="JOU71" i="1"/>
  <c r="JOW71" i="1" s="1"/>
  <c r="JPB71" i="1" s="1"/>
  <c r="JEY71" i="1"/>
  <c r="JFA71" i="1" s="1"/>
  <c r="JFF71" i="1" s="1"/>
  <c r="IVC71" i="1"/>
  <c r="IVE71" i="1" s="1"/>
  <c r="IVJ71" i="1" s="1"/>
  <c r="ILG71" i="1"/>
  <c r="ILI71" i="1" s="1"/>
  <c r="ILN71" i="1" s="1"/>
  <c r="IBK71" i="1"/>
  <c r="IBM71" i="1" s="1"/>
  <c r="IBR71" i="1" s="1"/>
  <c r="HRO71" i="1"/>
  <c r="HRQ71" i="1" s="1"/>
  <c r="HRV71" i="1" s="1"/>
  <c r="HHS71" i="1"/>
  <c r="HHU71" i="1" s="1"/>
  <c r="HHZ71" i="1" s="1"/>
  <c r="GXW71" i="1"/>
  <c r="GXY71" i="1" s="1"/>
  <c r="GYD71" i="1" s="1"/>
  <c r="GOA71" i="1"/>
  <c r="GOC71" i="1" s="1"/>
  <c r="GOH71" i="1" s="1"/>
  <c r="GEE71" i="1"/>
  <c r="GEG71" i="1" s="1"/>
  <c r="GEL71" i="1" s="1"/>
  <c r="FUI71" i="1"/>
  <c r="FUK71" i="1" s="1"/>
  <c r="FUP71" i="1" s="1"/>
  <c r="FKM71" i="1"/>
  <c r="FKO71" i="1" s="1"/>
  <c r="FKT71" i="1" s="1"/>
  <c r="FAQ71" i="1"/>
  <c r="FAS71" i="1" s="1"/>
  <c r="FAX71" i="1" s="1"/>
  <c r="EQU71" i="1"/>
  <c r="EQW71" i="1" s="1"/>
  <c r="ERB71" i="1" s="1"/>
  <c r="EGY71" i="1"/>
  <c r="EHA71" i="1" s="1"/>
  <c r="EHF71" i="1" s="1"/>
  <c r="DXC71" i="1"/>
  <c r="DXE71" i="1" s="1"/>
  <c r="DXJ71" i="1" s="1"/>
  <c r="DNG71" i="1"/>
  <c r="DNI71" i="1" s="1"/>
  <c r="DNN71" i="1" s="1"/>
  <c r="DDK71" i="1"/>
  <c r="DDM71" i="1" s="1"/>
  <c r="DDR71" i="1" s="1"/>
  <c r="CTO71" i="1"/>
  <c r="CTQ71" i="1" s="1"/>
  <c r="CTV71" i="1" s="1"/>
  <c r="CJS71" i="1"/>
  <c r="CJU71" i="1" s="1"/>
  <c r="CJZ71" i="1" s="1"/>
  <c r="BZW71" i="1"/>
  <c r="BZY71" i="1" s="1"/>
  <c r="CAD71" i="1" s="1"/>
  <c r="BQA71" i="1"/>
  <c r="BQC71" i="1" s="1"/>
  <c r="BQH71" i="1" s="1"/>
  <c r="BGE71" i="1"/>
  <c r="BGG71" i="1" s="1"/>
  <c r="BGL71" i="1" s="1"/>
  <c r="AWI71" i="1"/>
  <c r="AWK71" i="1" s="1"/>
  <c r="AWP71" i="1" s="1"/>
  <c r="AMM71" i="1"/>
  <c r="AMO71" i="1" s="1"/>
  <c r="AMT71" i="1" s="1"/>
  <c r="ACQ71" i="1"/>
  <c r="ACS71" i="1" s="1"/>
  <c r="ACX71" i="1" s="1"/>
  <c r="SU71" i="1"/>
  <c r="SW71" i="1" s="1"/>
  <c r="TB71" i="1" s="1"/>
  <c r="IY71" i="1"/>
  <c r="JA71" i="1" s="1"/>
  <c r="JF71" i="1" s="1"/>
  <c r="F71" i="1"/>
  <c r="H71" i="1" s="1"/>
  <c r="M71" i="1" s="1"/>
  <c r="WVL70" i="1"/>
  <c r="WVK70" i="1"/>
  <c r="WLP70" i="1"/>
  <c r="WLO70" i="1"/>
  <c r="WBT70" i="1"/>
  <c r="WBS70" i="1"/>
  <c r="VRX70" i="1"/>
  <c r="VRW70" i="1"/>
  <c r="VIB70" i="1"/>
  <c r="VIA70" i="1"/>
  <c r="UYF70" i="1"/>
  <c r="UYE70" i="1"/>
  <c r="UOJ70" i="1"/>
  <c r="UOI70" i="1"/>
  <c r="UEN70" i="1"/>
  <c r="UEM70" i="1"/>
  <c r="TUR70" i="1"/>
  <c r="TUQ70" i="1"/>
  <c r="TKV70" i="1"/>
  <c r="TKU70" i="1"/>
  <c r="TAZ70" i="1"/>
  <c r="TAY70" i="1"/>
  <c r="SRD70" i="1"/>
  <c r="SRC70" i="1"/>
  <c r="SHH70" i="1"/>
  <c r="SHG70" i="1"/>
  <c r="RXL70" i="1"/>
  <c r="RXK70" i="1"/>
  <c r="RNP70" i="1"/>
  <c r="RNO70" i="1"/>
  <c r="RDT70" i="1"/>
  <c r="RDS70" i="1"/>
  <c r="QTX70" i="1"/>
  <c r="QTW70" i="1"/>
  <c r="QKB70" i="1"/>
  <c r="QKA70" i="1"/>
  <c r="QAF70" i="1"/>
  <c r="QAE70" i="1"/>
  <c r="PQJ70" i="1"/>
  <c r="PQI70" i="1"/>
  <c r="PGN70" i="1"/>
  <c r="PGM70" i="1"/>
  <c r="OWR70" i="1"/>
  <c r="OWQ70" i="1"/>
  <c r="OMV70" i="1"/>
  <c r="OMU70" i="1"/>
  <c r="OCZ70" i="1"/>
  <c r="OCY70" i="1"/>
  <c r="NTD70" i="1"/>
  <c r="NTC70" i="1"/>
  <c r="NJH70" i="1"/>
  <c r="NJG70" i="1"/>
  <c r="MZL70" i="1"/>
  <c r="MZK70" i="1"/>
  <c r="MPP70" i="1"/>
  <c r="MPO70" i="1"/>
  <c r="MFT70" i="1"/>
  <c r="MFS70" i="1"/>
  <c r="LVX70" i="1"/>
  <c r="LVW70" i="1"/>
  <c r="LMB70" i="1"/>
  <c r="LMA70" i="1"/>
  <c r="LCF70" i="1"/>
  <c r="LCE70" i="1"/>
  <c r="KSJ70" i="1"/>
  <c r="KSI70" i="1"/>
  <c r="KIN70" i="1"/>
  <c r="KIM70" i="1"/>
  <c r="JYR70" i="1"/>
  <c r="JYQ70" i="1"/>
  <c r="JOV70" i="1"/>
  <c r="JOU70" i="1"/>
  <c r="JEZ70" i="1"/>
  <c r="JEY70" i="1"/>
  <c r="IVD70" i="1"/>
  <c r="IVC70" i="1"/>
  <c r="ILH70" i="1"/>
  <c r="ILG70" i="1"/>
  <c r="IBL70" i="1"/>
  <c r="IBK70" i="1"/>
  <c r="HRP70" i="1"/>
  <c r="HRO70" i="1"/>
  <c r="HHT70" i="1"/>
  <c r="HHS70" i="1"/>
  <c r="GXX70" i="1"/>
  <c r="GXW70" i="1"/>
  <c r="GOB70" i="1"/>
  <c r="GOA70" i="1"/>
  <c r="GEF70" i="1"/>
  <c r="GEE70" i="1"/>
  <c r="FUJ70" i="1"/>
  <c r="FUI70" i="1"/>
  <c r="FKN70" i="1"/>
  <c r="FKM70" i="1"/>
  <c r="FAR70" i="1"/>
  <c r="FAQ70" i="1"/>
  <c r="EQV70" i="1"/>
  <c r="EQU70" i="1"/>
  <c r="EGZ70" i="1"/>
  <c r="EGY70" i="1"/>
  <c r="DXD70" i="1"/>
  <c r="DXC70" i="1"/>
  <c r="DNH70" i="1"/>
  <c r="DNG70" i="1"/>
  <c r="DDL70" i="1"/>
  <c r="DDK70" i="1"/>
  <c r="CTP70" i="1"/>
  <c r="CTO70" i="1"/>
  <c r="CJT70" i="1"/>
  <c r="CJS70" i="1"/>
  <c r="BZX70" i="1"/>
  <c r="BZW70" i="1"/>
  <c r="BQB70" i="1"/>
  <c r="BQA70" i="1"/>
  <c r="BGF70" i="1"/>
  <c r="BGE70" i="1"/>
  <c r="AWJ70" i="1"/>
  <c r="AWI70" i="1"/>
  <c r="AMN70" i="1"/>
  <c r="AMM70" i="1"/>
  <c r="ACR70" i="1"/>
  <c r="ACQ70" i="1"/>
  <c r="SV70" i="1"/>
  <c r="SU70" i="1"/>
  <c r="IZ70" i="1"/>
  <c r="IY70" i="1"/>
  <c r="H70" i="1"/>
  <c r="M70" i="1" s="1"/>
  <c r="WVK69" i="1"/>
  <c r="WVQ69" i="1" s="1"/>
  <c r="WVR69" i="1" s="1"/>
  <c r="WLO69" i="1"/>
  <c r="WLU69" i="1" s="1"/>
  <c r="WLV69" i="1" s="1"/>
  <c r="WBS69" i="1"/>
  <c r="WBY69" i="1" s="1"/>
  <c r="WBZ69" i="1" s="1"/>
  <c r="VRW69" i="1"/>
  <c r="VSC69" i="1" s="1"/>
  <c r="VSD69" i="1" s="1"/>
  <c r="VIA69" i="1"/>
  <c r="VIG69" i="1" s="1"/>
  <c r="VIH69" i="1" s="1"/>
  <c r="UYE69" i="1"/>
  <c r="UYK69" i="1" s="1"/>
  <c r="UYL69" i="1" s="1"/>
  <c r="UOI69" i="1"/>
  <c r="UOO69" i="1" s="1"/>
  <c r="UOP69" i="1" s="1"/>
  <c r="UEM69" i="1"/>
  <c r="UES69" i="1" s="1"/>
  <c r="UET69" i="1" s="1"/>
  <c r="TUQ69" i="1"/>
  <c r="TUW69" i="1" s="1"/>
  <c r="TUX69" i="1" s="1"/>
  <c r="TKU69" i="1"/>
  <c r="TLA69" i="1" s="1"/>
  <c r="TLB69" i="1" s="1"/>
  <c r="TAY69" i="1"/>
  <c r="TBE69" i="1" s="1"/>
  <c r="TBF69" i="1" s="1"/>
  <c r="SRC69" i="1"/>
  <c r="SRI69" i="1" s="1"/>
  <c r="SRJ69" i="1" s="1"/>
  <c r="SHG69" i="1"/>
  <c r="SHM69" i="1" s="1"/>
  <c r="SHN69" i="1" s="1"/>
  <c r="RXK69" i="1"/>
  <c r="RXQ69" i="1" s="1"/>
  <c r="RXR69" i="1" s="1"/>
  <c r="RNO69" i="1"/>
  <c r="RNU69" i="1" s="1"/>
  <c r="RNV69" i="1" s="1"/>
  <c r="RDS69" i="1"/>
  <c r="RDY69" i="1" s="1"/>
  <c r="RDZ69" i="1" s="1"/>
  <c r="QTW69" i="1"/>
  <c r="QUC69" i="1" s="1"/>
  <c r="QUD69" i="1" s="1"/>
  <c r="QKA69" i="1"/>
  <c r="QKG69" i="1" s="1"/>
  <c r="QKH69" i="1" s="1"/>
  <c r="QAE69" i="1"/>
  <c r="QAK69" i="1" s="1"/>
  <c r="QAL69" i="1" s="1"/>
  <c r="PQI69" i="1"/>
  <c r="PQO69" i="1" s="1"/>
  <c r="PQP69" i="1" s="1"/>
  <c r="PGM69" i="1"/>
  <c r="PGS69" i="1" s="1"/>
  <c r="PGT69" i="1" s="1"/>
  <c r="OWQ69" i="1"/>
  <c r="OWW69" i="1" s="1"/>
  <c r="OWX69" i="1" s="1"/>
  <c r="OMU69" i="1"/>
  <c r="ONA69" i="1" s="1"/>
  <c r="ONB69" i="1" s="1"/>
  <c r="OCY69" i="1"/>
  <c r="ODE69" i="1" s="1"/>
  <c r="ODF69" i="1" s="1"/>
  <c r="NTC69" i="1"/>
  <c r="NTI69" i="1" s="1"/>
  <c r="NTJ69" i="1" s="1"/>
  <c r="NJG69" i="1"/>
  <c r="NJM69" i="1" s="1"/>
  <c r="NJN69" i="1" s="1"/>
  <c r="MZK69" i="1"/>
  <c r="MZQ69" i="1" s="1"/>
  <c r="MZR69" i="1" s="1"/>
  <c r="MPO69" i="1"/>
  <c r="MPU69" i="1" s="1"/>
  <c r="MPV69" i="1" s="1"/>
  <c r="MFS69" i="1"/>
  <c r="MFY69" i="1" s="1"/>
  <c r="MFZ69" i="1" s="1"/>
  <c r="LVW69" i="1"/>
  <c r="LWC69" i="1" s="1"/>
  <c r="LWD69" i="1" s="1"/>
  <c r="LMA69" i="1"/>
  <c r="LMG69" i="1" s="1"/>
  <c r="LMH69" i="1" s="1"/>
  <c r="LCE69" i="1"/>
  <c r="LCK69" i="1" s="1"/>
  <c r="LCL69" i="1" s="1"/>
  <c r="KSI69" i="1"/>
  <c r="KSO69" i="1" s="1"/>
  <c r="KSP69" i="1" s="1"/>
  <c r="KIM69" i="1"/>
  <c r="KIS69" i="1" s="1"/>
  <c r="KIT69" i="1" s="1"/>
  <c r="JYQ69" i="1"/>
  <c r="JYW69" i="1" s="1"/>
  <c r="JYX69" i="1" s="1"/>
  <c r="JOU69" i="1"/>
  <c r="JPA69" i="1" s="1"/>
  <c r="JPB69" i="1" s="1"/>
  <c r="JEY69" i="1"/>
  <c r="JFE69" i="1" s="1"/>
  <c r="JFF69" i="1" s="1"/>
  <c r="IVC69" i="1"/>
  <c r="IVI69" i="1" s="1"/>
  <c r="IVJ69" i="1" s="1"/>
  <c r="ILG69" i="1"/>
  <c r="ILM69" i="1" s="1"/>
  <c r="ILN69" i="1" s="1"/>
  <c r="IBK69" i="1"/>
  <c r="IBQ69" i="1" s="1"/>
  <c r="IBR69" i="1" s="1"/>
  <c r="HRO69" i="1"/>
  <c r="HRU69" i="1" s="1"/>
  <c r="HRV69" i="1" s="1"/>
  <c r="HHS69" i="1"/>
  <c r="HHY69" i="1" s="1"/>
  <c r="HHZ69" i="1" s="1"/>
  <c r="GXW69" i="1"/>
  <c r="GYC69" i="1" s="1"/>
  <c r="GYD69" i="1" s="1"/>
  <c r="GOA69" i="1"/>
  <c r="GOG69" i="1" s="1"/>
  <c r="GOH69" i="1" s="1"/>
  <c r="GEE69" i="1"/>
  <c r="GEK69" i="1" s="1"/>
  <c r="GEL69" i="1" s="1"/>
  <c r="FUI69" i="1"/>
  <c r="FUO69" i="1" s="1"/>
  <c r="FUP69" i="1" s="1"/>
  <c r="FKM69" i="1"/>
  <c r="FKS69" i="1" s="1"/>
  <c r="FKT69" i="1" s="1"/>
  <c r="FAQ69" i="1"/>
  <c r="FAW69" i="1" s="1"/>
  <c r="FAX69" i="1" s="1"/>
  <c r="EQU69" i="1"/>
  <c r="ERA69" i="1" s="1"/>
  <c r="ERB69" i="1" s="1"/>
  <c r="EGY69" i="1"/>
  <c r="EHE69" i="1" s="1"/>
  <c r="EHF69" i="1" s="1"/>
  <c r="DXC69" i="1"/>
  <c r="DXI69" i="1" s="1"/>
  <c r="DXJ69" i="1" s="1"/>
  <c r="DNG69" i="1"/>
  <c r="DNM69" i="1" s="1"/>
  <c r="DNN69" i="1" s="1"/>
  <c r="DDK69" i="1"/>
  <c r="DDQ69" i="1" s="1"/>
  <c r="DDR69" i="1" s="1"/>
  <c r="CTO69" i="1"/>
  <c r="CTU69" i="1" s="1"/>
  <c r="CTV69" i="1" s="1"/>
  <c r="CJS69" i="1"/>
  <c r="CJY69" i="1" s="1"/>
  <c r="CJZ69" i="1" s="1"/>
  <c r="BZW69" i="1"/>
  <c r="CAC69" i="1" s="1"/>
  <c r="CAD69" i="1" s="1"/>
  <c r="BQA69" i="1"/>
  <c r="BQG69" i="1" s="1"/>
  <c r="BQH69" i="1" s="1"/>
  <c r="BGE69" i="1"/>
  <c r="BGK69" i="1" s="1"/>
  <c r="BGL69" i="1" s="1"/>
  <c r="AWI69" i="1"/>
  <c r="AWO69" i="1" s="1"/>
  <c r="AWP69" i="1" s="1"/>
  <c r="AMM69" i="1"/>
  <c r="AMS69" i="1" s="1"/>
  <c r="AMT69" i="1" s="1"/>
  <c r="ACQ69" i="1"/>
  <c r="ACW69" i="1" s="1"/>
  <c r="ACX69" i="1" s="1"/>
  <c r="SU69" i="1"/>
  <c r="TA69" i="1" s="1"/>
  <c r="TB69" i="1" s="1"/>
  <c r="IY69" i="1"/>
  <c r="JE69" i="1" s="1"/>
  <c r="JF69" i="1" s="1"/>
  <c r="F69" i="1"/>
  <c r="L69" i="1" s="1"/>
  <c r="M69" i="1" s="1"/>
  <c r="WVK68" i="1"/>
  <c r="WVO68" i="1" s="1"/>
  <c r="WVR68" i="1" s="1"/>
  <c r="WLO68" i="1"/>
  <c r="WLS68" i="1" s="1"/>
  <c r="WLV68" i="1" s="1"/>
  <c r="WBS68" i="1"/>
  <c r="WBW68" i="1" s="1"/>
  <c r="WBZ68" i="1" s="1"/>
  <c r="VRW68" i="1"/>
  <c r="VSA68" i="1" s="1"/>
  <c r="VSD68" i="1" s="1"/>
  <c r="VIA68" i="1"/>
  <c r="VIE68" i="1" s="1"/>
  <c r="VIH68" i="1" s="1"/>
  <c r="UYE68" i="1"/>
  <c r="UYI68" i="1" s="1"/>
  <c r="UYL68" i="1" s="1"/>
  <c r="UOI68" i="1"/>
  <c r="UOM68" i="1" s="1"/>
  <c r="UOP68" i="1" s="1"/>
  <c r="UEM68" i="1"/>
  <c r="UEQ68" i="1" s="1"/>
  <c r="UET68" i="1" s="1"/>
  <c r="TUQ68" i="1"/>
  <c r="TUU68" i="1" s="1"/>
  <c r="TUX68" i="1" s="1"/>
  <c r="TKU68" i="1"/>
  <c r="TKY68" i="1" s="1"/>
  <c r="TLB68" i="1" s="1"/>
  <c r="TAY68" i="1"/>
  <c r="TBC68" i="1" s="1"/>
  <c r="TBF68" i="1" s="1"/>
  <c r="SRC68" i="1"/>
  <c r="SRG68" i="1" s="1"/>
  <c r="SRJ68" i="1" s="1"/>
  <c r="SHG68" i="1"/>
  <c r="SHK68" i="1" s="1"/>
  <c r="SHN68" i="1" s="1"/>
  <c r="RXK68" i="1"/>
  <c r="RXO68" i="1" s="1"/>
  <c r="RXR68" i="1" s="1"/>
  <c r="RNO68" i="1"/>
  <c r="RNS68" i="1" s="1"/>
  <c r="RNV68" i="1" s="1"/>
  <c r="RDS68" i="1"/>
  <c r="RDW68" i="1" s="1"/>
  <c r="RDZ68" i="1" s="1"/>
  <c r="QTW68" i="1"/>
  <c r="QUA68" i="1" s="1"/>
  <c r="QUD68" i="1" s="1"/>
  <c r="QKA68" i="1"/>
  <c r="QKE68" i="1" s="1"/>
  <c r="QKH68" i="1" s="1"/>
  <c r="QAE68" i="1"/>
  <c r="QAI68" i="1" s="1"/>
  <c r="QAL68" i="1" s="1"/>
  <c r="PQI68" i="1"/>
  <c r="PQM68" i="1" s="1"/>
  <c r="PQP68" i="1" s="1"/>
  <c r="PGM68" i="1"/>
  <c r="PGQ68" i="1" s="1"/>
  <c r="PGT68" i="1" s="1"/>
  <c r="OWQ68" i="1"/>
  <c r="OWU68" i="1" s="1"/>
  <c r="OWX68" i="1" s="1"/>
  <c r="OMU68" i="1"/>
  <c r="OMY68" i="1" s="1"/>
  <c r="ONB68" i="1" s="1"/>
  <c r="OCY68" i="1"/>
  <c r="ODC68" i="1" s="1"/>
  <c r="ODF68" i="1" s="1"/>
  <c r="NTC68" i="1"/>
  <c r="NTG68" i="1" s="1"/>
  <c r="NTJ68" i="1" s="1"/>
  <c r="NJG68" i="1"/>
  <c r="NJK68" i="1" s="1"/>
  <c r="NJN68" i="1" s="1"/>
  <c r="MZK68" i="1"/>
  <c r="MZO68" i="1" s="1"/>
  <c r="MZR68" i="1" s="1"/>
  <c r="MPO68" i="1"/>
  <c r="MPS68" i="1" s="1"/>
  <c r="MPV68" i="1" s="1"/>
  <c r="MFS68" i="1"/>
  <c r="MFW68" i="1" s="1"/>
  <c r="MFZ68" i="1" s="1"/>
  <c r="LVW68" i="1"/>
  <c r="LWA68" i="1" s="1"/>
  <c r="LWD68" i="1" s="1"/>
  <c r="LMA68" i="1"/>
  <c r="LME68" i="1" s="1"/>
  <c r="LMH68" i="1" s="1"/>
  <c r="LCE68" i="1"/>
  <c r="LCI68" i="1" s="1"/>
  <c r="LCL68" i="1" s="1"/>
  <c r="KSI68" i="1"/>
  <c r="KSM68" i="1" s="1"/>
  <c r="KSP68" i="1" s="1"/>
  <c r="KIM68" i="1"/>
  <c r="KIQ68" i="1" s="1"/>
  <c r="KIT68" i="1" s="1"/>
  <c r="JYQ68" i="1"/>
  <c r="JYU68" i="1" s="1"/>
  <c r="JYX68" i="1" s="1"/>
  <c r="JOU68" i="1"/>
  <c r="JOY68" i="1" s="1"/>
  <c r="JPB68" i="1" s="1"/>
  <c r="JEY68" i="1"/>
  <c r="JFC68" i="1" s="1"/>
  <c r="JFF68" i="1" s="1"/>
  <c r="IVC68" i="1"/>
  <c r="IVG68" i="1" s="1"/>
  <c r="IVJ68" i="1" s="1"/>
  <c r="ILG68" i="1"/>
  <c r="ILK68" i="1" s="1"/>
  <c r="ILN68" i="1" s="1"/>
  <c r="IBK68" i="1"/>
  <c r="IBO68" i="1" s="1"/>
  <c r="IBR68" i="1" s="1"/>
  <c r="HRO68" i="1"/>
  <c r="HRS68" i="1" s="1"/>
  <c r="HRV68" i="1" s="1"/>
  <c r="HHS68" i="1"/>
  <c r="HHW68" i="1" s="1"/>
  <c r="HHZ68" i="1" s="1"/>
  <c r="GXW68" i="1"/>
  <c r="GYA68" i="1" s="1"/>
  <c r="GYD68" i="1" s="1"/>
  <c r="GOA68" i="1"/>
  <c r="GOE68" i="1" s="1"/>
  <c r="GOH68" i="1" s="1"/>
  <c r="GEE68" i="1"/>
  <c r="GEI68" i="1" s="1"/>
  <c r="GEL68" i="1" s="1"/>
  <c r="FUI68" i="1"/>
  <c r="FUM68" i="1" s="1"/>
  <c r="FUP68" i="1" s="1"/>
  <c r="FKM68" i="1"/>
  <c r="FKQ68" i="1" s="1"/>
  <c r="FKT68" i="1" s="1"/>
  <c r="FAQ68" i="1"/>
  <c r="FAU68" i="1" s="1"/>
  <c r="FAX68" i="1" s="1"/>
  <c r="EQU68" i="1"/>
  <c r="EQY68" i="1" s="1"/>
  <c r="ERB68" i="1" s="1"/>
  <c r="EGY68" i="1"/>
  <c r="EHC68" i="1" s="1"/>
  <c r="EHF68" i="1" s="1"/>
  <c r="DXC68" i="1"/>
  <c r="DXG68" i="1" s="1"/>
  <c r="DXJ68" i="1" s="1"/>
  <c r="DNG68" i="1"/>
  <c r="DNK68" i="1" s="1"/>
  <c r="DNN68" i="1" s="1"/>
  <c r="DDK68" i="1"/>
  <c r="DDO68" i="1" s="1"/>
  <c r="DDR68" i="1" s="1"/>
  <c r="CTO68" i="1"/>
  <c r="CTS68" i="1" s="1"/>
  <c r="CTV68" i="1" s="1"/>
  <c r="CJS68" i="1"/>
  <c r="CJW68" i="1" s="1"/>
  <c r="CJZ68" i="1" s="1"/>
  <c r="BZW68" i="1"/>
  <c r="CAA68" i="1" s="1"/>
  <c r="CAD68" i="1" s="1"/>
  <c r="BQA68" i="1"/>
  <c r="BQE68" i="1" s="1"/>
  <c r="BQH68" i="1" s="1"/>
  <c r="BGE68" i="1"/>
  <c r="BGI68" i="1" s="1"/>
  <c r="BGL68" i="1" s="1"/>
  <c r="AWI68" i="1"/>
  <c r="AWM68" i="1" s="1"/>
  <c r="AWP68" i="1" s="1"/>
  <c r="AMM68" i="1"/>
  <c r="AMQ68" i="1" s="1"/>
  <c r="AMT68" i="1" s="1"/>
  <c r="ACQ68" i="1"/>
  <c r="ACU68" i="1" s="1"/>
  <c r="ACX68" i="1" s="1"/>
  <c r="SU68" i="1"/>
  <c r="SY68" i="1" s="1"/>
  <c r="TB68" i="1" s="1"/>
  <c r="IY68" i="1"/>
  <c r="JC68" i="1" s="1"/>
  <c r="JF68" i="1" s="1"/>
  <c r="F68" i="1"/>
  <c r="J68" i="1" s="1"/>
  <c r="M68" i="1" s="1"/>
  <c r="E51" i="1"/>
  <c r="E56" i="1"/>
  <c r="E61" i="1"/>
  <c r="F96" i="1" l="1"/>
  <c r="H96" i="1" s="1"/>
  <c r="M96" i="1" s="1"/>
  <c r="J103" i="1"/>
  <c r="M103" i="1" s="1"/>
  <c r="EQW75" i="1"/>
  <c r="ERB75" i="1" s="1"/>
  <c r="FKO75" i="1"/>
  <c r="FKT75" i="1" s="1"/>
  <c r="FKO70" i="1"/>
  <c r="FKT70" i="1" s="1"/>
  <c r="LMC70" i="1"/>
  <c r="LMH70" i="1" s="1"/>
  <c r="OMW70" i="1"/>
  <c r="ONB70" i="1" s="1"/>
  <c r="UOK70" i="1"/>
  <c r="UOP70" i="1" s="1"/>
  <c r="WVM75" i="1"/>
  <c r="WVR75" i="1" s="1"/>
  <c r="JOW75" i="1"/>
  <c r="JPB75" i="1" s="1"/>
  <c r="WLQ75" i="1"/>
  <c r="WLV75" i="1" s="1"/>
  <c r="FAS75" i="1"/>
  <c r="FAX75" i="1" s="1"/>
  <c r="SW70" i="1"/>
  <c r="TB70" i="1" s="1"/>
  <c r="AMO70" i="1"/>
  <c r="AMT70" i="1" s="1"/>
  <c r="BGG70" i="1"/>
  <c r="BGL70" i="1" s="1"/>
  <c r="BZY70" i="1"/>
  <c r="CAD70" i="1" s="1"/>
  <c r="CTQ70" i="1"/>
  <c r="CTV70" i="1" s="1"/>
  <c r="KSK75" i="1"/>
  <c r="KSP75" i="1" s="1"/>
  <c r="NTE75" i="1"/>
  <c r="NTJ75" i="1" s="1"/>
  <c r="OMW75" i="1"/>
  <c r="ONB75" i="1" s="1"/>
  <c r="PQK75" i="1"/>
  <c r="PQP75" i="1" s="1"/>
  <c r="UYG75" i="1"/>
  <c r="UYL75" i="1" s="1"/>
  <c r="JA75" i="1"/>
  <c r="JF75" i="1" s="1"/>
  <c r="ACS75" i="1"/>
  <c r="ACX75" i="1" s="1"/>
  <c r="AWK75" i="1"/>
  <c r="AWP75" i="1" s="1"/>
  <c r="BQC75" i="1"/>
  <c r="BQH75" i="1" s="1"/>
  <c r="CJU75" i="1"/>
  <c r="CJZ75" i="1" s="1"/>
  <c r="DDM75" i="1"/>
  <c r="DDR75" i="1" s="1"/>
  <c r="GEG75" i="1"/>
  <c r="GEL75" i="1" s="1"/>
  <c r="HRQ75" i="1"/>
  <c r="HRV75" i="1" s="1"/>
  <c r="VRY75" i="1"/>
  <c r="VSD75" i="1" s="1"/>
  <c r="DNI75" i="1"/>
  <c r="DNN75" i="1" s="1"/>
  <c r="EHA75" i="1"/>
  <c r="EHF75" i="1" s="1"/>
  <c r="FUK75" i="1"/>
  <c r="FUP75" i="1" s="1"/>
  <c r="GOC75" i="1"/>
  <c r="GOH75" i="1" s="1"/>
  <c r="IBM75" i="1"/>
  <c r="IBR75" i="1" s="1"/>
  <c r="IVE75" i="1"/>
  <c r="IVJ75" i="1" s="1"/>
  <c r="SHI75" i="1"/>
  <c r="SHN75" i="1" s="1"/>
  <c r="IBM70" i="1"/>
  <c r="IBR70" i="1" s="1"/>
  <c r="IVE70" i="1"/>
  <c r="IVJ70" i="1" s="1"/>
  <c r="JOW70" i="1"/>
  <c r="JPB70" i="1" s="1"/>
  <c r="LCG70" i="1"/>
  <c r="LCL70" i="1" s="1"/>
  <c r="PQK70" i="1"/>
  <c r="PQP70" i="1" s="1"/>
  <c r="RDU70" i="1"/>
  <c r="RDZ70" i="1" s="1"/>
  <c r="RXM70" i="1"/>
  <c r="RXR70" i="1" s="1"/>
  <c r="SRE70" i="1"/>
  <c r="SRJ70" i="1" s="1"/>
  <c r="LCG75" i="1"/>
  <c r="LCL75" i="1" s="1"/>
  <c r="LVY75" i="1"/>
  <c r="LWD75" i="1" s="1"/>
  <c r="MPQ75" i="1"/>
  <c r="MPV75" i="1" s="1"/>
  <c r="QKC75" i="1"/>
  <c r="QKH75" i="1" s="1"/>
  <c r="RDU75" i="1"/>
  <c r="RDZ75" i="1" s="1"/>
  <c r="RXM75" i="1"/>
  <c r="RXR75" i="1" s="1"/>
  <c r="SRE75" i="1"/>
  <c r="SRJ75" i="1" s="1"/>
  <c r="TKW75" i="1"/>
  <c r="TLB75" i="1" s="1"/>
  <c r="UEO75" i="1"/>
  <c r="UET75" i="1" s="1"/>
  <c r="ACS70" i="1"/>
  <c r="ACX70" i="1" s="1"/>
  <c r="BQC70" i="1"/>
  <c r="BQH70" i="1" s="1"/>
  <c r="JA70" i="1"/>
  <c r="JF70" i="1" s="1"/>
  <c r="AWK70" i="1"/>
  <c r="AWP70" i="1" s="1"/>
  <c r="CJU70" i="1"/>
  <c r="CJZ70" i="1" s="1"/>
  <c r="JFA75" i="1"/>
  <c r="JFF75" i="1" s="1"/>
  <c r="MFU75" i="1"/>
  <c r="MFZ75" i="1" s="1"/>
  <c r="TUS75" i="1"/>
  <c r="TUX75" i="1" s="1"/>
  <c r="DNI70" i="1"/>
  <c r="DNN70" i="1" s="1"/>
  <c r="FAS70" i="1"/>
  <c r="FAX70" i="1" s="1"/>
  <c r="ILI70" i="1"/>
  <c r="ILN70" i="1" s="1"/>
  <c r="LVY70" i="1"/>
  <c r="LWD70" i="1" s="1"/>
  <c r="MPQ70" i="1"/>
  <c r="MPV70" i="1" s="1"/>
  <c r="UEO70" i="1"/>
  <c r="UET70" i="1" s="1"/>
  <c r="UYG70" i="1"/>
  <c r="UYL70" i="1" s="1"/>
  <c r="SW75" i="1"/>
  <c r="TB75" i="1" s="1"/>
  <c r="AMO75" i="1"/>
  <c r="AMT75" i="1" s="1"/>
  <c r="BGG75" i="1"/>
  <c r="BGL75" i="1" s="1"/>
  <c r="BZY75" i="1"/>
  <c r="CAD75" i="1" s="1"/>
  <c r="CTQ75" i="1"/>
  <c r="CTV75" i="1" s="1"/>
  <c r="HHU75" i="1"/>
  <c r="HHZ75" i="1" s="1"/>
  <c r="PGO75" i="1"/>
  <c r="PGT75" i="1" s="1"/>
  <c r="VIC75" i="1"/>
  <c r="VIH75" i="1" s="1"/>
  <c r="FUK70" i="1"/>
  <c r="FUP70" i="1" s="1"/>
  <c r="GOC70" i="1"/>
  <c r="GOH70" i="1" s="1"/>
  <c r="ODA70" i="1"/>
  <c r="ODF70" i="1" s="1"/>
  <c r="OWS70" i="1"/>
  <c r="OWX70" i="1" s="1"/>
  <c r="RNQ70" i="1"/>
  <c r="RNV70" i="1" s="1"/>
  <c r="VRY70" i="1"/>
  <c r="VSD70" i="1" s="1"/>
  <c r="KIO75" i="1"/>
  <c r="KIT75" i="1" s="1"/>
  <c r="LMC75" i="1"/>
  <c r="LMH75" i="1" s="1"/>
  <c r="NJI75" i="1"/>
  <c r="NJN75" i="1" s="1"/>
  <c r="ODA75" i="1"/>
  <c r="ODF75" i="1" s="1"/>
  <c r="OWS75" i="1"/>
  <c r="OWX75" i="1" s="1"/>
  <c r="QTY75" i="1"/>
  <c r="QUD75" i="1" s="1"/>
  <c r="DXE75" i="1"/>
  <c r="DXJ75" i="1" s="1"/>
  <c r="JYS75" i="1"/>
  <c r="JYX75" i="1" s="1"/>
  <c r="QAG75" i="1"/>
  <c r="QAL75" i="1" s="1"/>
  <c r="TBA75" i="1"/>
  <c r="TBF75" i="1" s="1"/>
  <c r="WBU75" i="1"/>
  <c r="WBZ75" i="1" s="1"/>
  <c r="ILI75" i="1"/>
  <c r="ILN75" i="1" s="1"/>
  <c r="GXY75" i="1"/>
  <c r="GYD75" i="1" s="1"/>
  <c r="MZM75" i="1"/>
  <c r="MZR75" i="1" s="1"/>
  <c r="RNQ75" i="1"/>
  <c r="RNV75" i="1" s="1"/>
  <c r="UOK75" i="1"/>
  <c r="UOP75" i="1" s="1"/>
  <c r="DXE70" i="1"/>
  <c r="DXJ70" i="1" s="1"/>
  <c r="HHU70" i="1"/>
  <c r="HHZ70" i="1" s="1"/>
  <c r="JYS70" i="1"/>
  <c r="JYX70" i="1" s="1"/>
  <c r="NJI70" i="1"/>
  <c r="NJN70" i="1" s="1"/>
  <c r="QAG70" i="1"/>
  <c r="QAL70" i="1" s="1"/>
  <c r="TKW70" i="1"/>
  <c r="TLB70" i="1" s="1"/>
  <c r="WBU70" i="1"/>
  <c r="WBZ70" i="1" s="1"/>
  <c r="EHA70" i="1"/>
  <c r="EHF70" i="1" s="1"/>
  <c r="GXY70" i="1"/>
  <c r="GYD70" i="1" s="1"/>
  <c r="KIO70" i="1"/>
  <c r="KIT70" i="1" s="1"/>
  <c r="MZM70" i="1"/>
  <c r="MZR70" i="1" s="1"/>
  <c r="QKC70" i="1"/>
  <c r="QKH70" i="1" s="1"/>
  <c r="TBA70" i="1"/>
  <c r="TBF70" i="1" s="1"/>
  <c r="WLQ70" i="1"/>
  <c r="WLV70" i="1" s="1"/>
  <c r="DDM70" i="1"/>
  <c r="DDR70" i="1" s="1"/>
  <c r="EQW70" i="1"/>
  <c r="ERB70" i="1" s="1"/>
  <c r="GEG70" i="1"/>
  <c r="GEL70" i="1" s="1"/>
  <c r="HRQ70" i="1"/>
  <c r="HRV70" i="1" s="1"/>
  <c r="JFA70" i="1"/>
  <c r="JFF70" i="1" s="1"/>
  <c r="KSK70" i="1"/>
  <c r="KSP70" i="1" s="1"/>
  <c r="MFU70" i="1"/>
  <c r="MFZ70" i="1" s="1"/>
  <c r="NTE70" i="1"/>
  <c r="NTJ70" i="1" s="1"/>
  <c r="PGO70" i="1"/>
  <c r="PGT70" i="1" s="1"/>
  <c r="QTY70" i="1"/>
  <c r="QUD70" i="1" s="1"/>
  <c r="SHI70" i="1"/>
  <c r="SHN70" i="1" s="1"/>
  <c r="TUS70" i="1"/>
  <c r="TUX70" i="1" s="1"/>
  <c r="VIC70" i="1"/>
  <c r="VIH70" i="1" s="1"/>
  <c r="WVM70" i="1"/>
  <c r="WVR70" i="1" s="1"/>
  <c r="F68" i="4"/>
  <c r="F65" i="3"/>
  <c r="F64" i="3"/>
  <c r="F63" i="3"/>
  <c r="L63" i="3" s="1"/>
  <c r="M63" i="3" s="1"/>
  <c r="F62" i="3"/>
  <c r="F44" i="1"/>
  <c r="L44" i="1" s="1"/>
  <c r="M44" i="1" s="1"/>
  <c r="F45" i="1"/>
  <c r="H45" i="1" s="1"/>
  <c r="M45" i="1" s="1"/>
  <c r="F46" i="1"/>
  <c r="H46" i="1" s="1"/>
  <c r="M46" i="1" s="1"/>
  <c r="F43" i="1"/>
  <c r="J43" i="1" s="1"/>
  <c r="M43" i="1" s="1"/>
  <c r="F34" i="1"/>
  <c r="F33" i="1"/>
  <c r="F27" i="1"/>
  <c r="F12" i="1"/>
  <c r="F26" i="1"/>
  <c r="L26" i="1" s="1"/>
  <c r="M26" i="1" s="1"/>
  <c r="F25" i="1"/>
  <c r="J25" i="1" s="1"/>
  <c r="M25" i="1" s="1"/>
  <c r="F23" i="4"/>
  <c r="F22" i="4"/>
  <c r="F21" i="4"/>
  <c r="F20" i="4"/>
  <c r="F26" i="4"/>
  <c r="F25" i="4"/>
  <c r="F30" i="4"/>
  <c r="F48" i="4"/>
  <c r="F46" i="4"/>
  <c r="F47" i="4" s="1"/>
  <c r="F39" i="4"/>
  <c r="F38" i="4"/>
  <c r="F60" i="4"/>
  <c r="F58" i="4"/>
  <c r="F59" i="4" s="1"/>
  <c r="F51" i="4"/>
  <c r="F50" i="4"/>
  <c r="J50" i="4" s="1"/>
  <c r="M50" i="4" s="1"/>
  <c r="F71" i="4"/>
  <c r="H71" i="4" s="1"/>
  <c r="M71" i="4" s="1"/>
  <c r="F70" i="4"/>
  <c r="F69" i="4"/>
  <c r="F82" i="4"/>
  <c r="F79" i="4"/>
  <c r="F78" i="4"/>
  <c r="J78" i="4" s="1"/>
  <c r="M78" i="4" s="1"/>
  <c r="F87" i="4"/>
  <c r="F86" i="4"/>
  <c r="F85" i="4"/>
  <c r="L85" i="4" s="1"/>
  <c r="M85" i="4" s="1"/>
  <c r="F84" i="4"/>
  <c r="J84" i="4" s="1"/>
  <c r="M84" i="4" s="1"/>
  <c r="F93" i="4"/>
  <c r="F90" i="4"/>
  <c r="F89" i="4"/>
  <c r="F98" i="4"/>
  <c r="H98" i="4" s="1"/>
  <c r="M98" i="4" s="1"/>
  <c r="F97" i="4"/>
  <c r="F96" i="4"/>
  <c r="F95" i="4"/>
  <c r="J95" i="4" s="1"/>
  <c r="M95" i="4" s="1"/>
  <c r="F104" i="4"/>
  <c r="H104" i="4" s="1"/>
  <c r="M104" i="4" s="1"/>
  <c r="F101" i="4"/>
  <c r="F100" i="4"/>
  <c r="J100" i="4" s="1"/>
  <c r="M100" i="4" s="1"/>
  <c r="F109" i="4"/>
  <c r="H109" i="4" s="1"/>
  <c r="M109" i="4" s="1"/>
  <c r="F108" i="4"/>
  <c r="H108" i="4" s="1"/>
  <c r="M108" i="4" s="1"/>
  <c r="F107" i="4"/>
  <c r="F106" i="4"/>
  <c r="F115" i="4"/>
  <c r="H115" i="4" s="1"/>
  <c r="M115" i="4" s="1"/>
  <c r="F112" i="4"/>
  <c r="F111" i="4"/>
  <c r="J111" i="4" s="1"/>
  <c r="M111" i="4" s="1"/>
  <c r="F120" i="4"/>
  <c r="H120" i="4" s="1"/>
  <c r="M120" i="4" s="1"/>
  <c r="F118" i="4"/>
  <c r="F119" i="4" s="1"/>
  <c r="H119" i="4" s="1"/>
  <c r="M119" i="4" s="1"/>
  <c r="F117" i="4"/>
  <c r="J117" i="4" s="1"/>
  <c r="M117" i="4" s="1"/>
  <c r="L107" i="4"/>
  <c r="M107" i="4" s="1"/>
  <c r="L96" i="4"/>
  <c r="M96" i="4" s="1"/>
  <c r="L101" i="4"/>
  <c r="M101" i="4" s="1"/>
  <c r="L112" i="4"/>
  <c r="M112" i="4" s="1"/>
  <c r="H114" i="4"/>
  <c r="M114" i="4" s="1"/>
  <c r="H113" i="4"/>
  <c r="M113" i="4" s="1"/>
  <c r="J106" i="4"/>
  <c r="M106" i="4" s="1"/>
  <c r="H103" i="4"/>
  <c r="M103" i="4" s="1"/>
  <c r="H102" i="4"/>
  <c r="M102" i="4" s="1"/>
  <c r="H82" i="4"/>
  <c r="M82" i="4" s="1"/>
  <c r="F70" i="3"/>
  <c r="H70" i="3" s="1"/>
  <c r="M70" i="3" s="1"/>
  <c r="F69" i="3"/>
  <c r="H69" i="3" s="1"/>
  <c r="M69" i="3" s="1"/>
  <c r="F68" i="3"/>
  <c r="L68" i="3" s="1"/>
  <c r="M68" i="3" s="1"/>
  <c r="F67" i="3"/>
  <c r="J67" i="3" s="1"/>
  <c r="M67" i="3" s="1"/>
  <c r="F72" i="4"/>
  <c r="F73" i="4" s="1"/>
  <c r="F61" i="4"/>
  <c r="F66" i="4" s="1"/>
  <c r="H65" i="4"/>
  <c r="M65" i="4" s="1"/>
  <c r="H64" i="4"/>
  <c r="M64" i="4" s="1"/>
  <c r="H58" i="4"/>
  <c r="M58" i="4" s="1"/>
  <c r="J38" i="4"/>
  <c r="M38" i="4" s="1"/>
  <c r="F32" i="3"/>
  <c r="F32" i="4"/>
  <c r="F33" i="4" s="1"/>
  <c r="J33" i="4" s="1"/>
  <c r="M33" i="4" s="1"/>
  <c r="F27" i="4"/>
  <c r="F28" i="4" s="1"/>
  <c r="F27" i="3"/>
  <c r="F14" i="4"/>
  <c r="F15" i="4" s="1"/>
  <c r="L15" i="4" s="1"/>
  <c r="M15" i="4" s="1"/>
  <c r="F12" i="4"/>
  <c r="F13" i="4" s="1"/>
  <c r="L13" i="4" s="1"/>
  <c r="M13" i="4" s="1"/>
  <c r="H93" i="4"/>
  <c r="M93" i="4" s="1"/>
  <c r="H92" i="4"/>
  <c r="M92" i="4" s="1"/>
  <c r="H91" i="4"/>
  <c r="M91" i="4" s="1"/>
  <c r="L90" i="4"/>
  <c r="M90" i="4" s="1"/>
  <c r="J89" i="4"/>
  <c r="M89" i="4" s="1"/>
  <c r="H87" i="4"/>
  <c r="M87" i="4" s="1"/>
  <c r="H86" i="4"/>
  <c r="M86" i="4" s="1"/>
  <c r="H81" i="4"/>
  <c r="M81" i="4" s="1"/>
  <c r="H80" i="4"/>
  <c r="M80" i="4" s="1"/>
  <c r="H70" i="4"/>
  <c r="M70" i="4" s="1"/>
  <c r="L69" i="4"/>
  <c r="M69" i="4" s="1"/>
  <c r="J68" i="4"/>
  <c r="M68" i="4" s="1"/>
  <c r="H60" i="4"/>
  <c r="M60" i="4" s="1"/>
  <c r="H57" i="4"/>
  <c r="M57" i="4" s="1"/>
  <c r="H56" i="4"/>
  <c r="M56" i="4" s="1"/>
  <c r="H55" i="4"/>
  <c r="M55" i="4" s="1"/>
  <c r="H54" i="4"/>
  <c r="M54" i="4" s="1"/>
  <c r="H53" i="4"/>
  <c r="M53" i="4" s="1"/>
  <c r="H52" i="4"/>
  <c r="M52" i="4" s="1"/>
  <c r="H48" i="4"/>
  <c r="M48" i="4" s="1"/>
  <c r="H45" i="4"/>
  <c r="M45" i="4" s="1"/>
  <c r="H44" i="4"/>
  <c r="M44" i="4" s="1"/>
  <c r="H43" i="4"/>
  <c r="M43" i="4" s="1"/>
  <c r="H42" i="4"/>
  <c r="M42" i="4" s="1"/>
  <c r="H41" i="4"/>
  <c r="M41" i="4" s="1"/>
  <c r="H40" i="4"/>
  <c r="M40" i="4" s="1"/>
  <c r="L39" i="4"/>
  <c r="M39" i="4" s="1"/>
  <c r="E35" i="4"/>
  <c r="F35" i="4" s="1"/>
  <c r="L26" i="4"/>
  <c r="M26" i="4" s="1"/>
  <c r="J25" i="4"/>
  <c r="M25" i="4" s="1"/>
  <c r="L22" i="4"/>
  <c r="M22" i="4" s="1"/>
  <c r="L21" i="4"/>
  <c r="M21" i="4" s="1"/>
  <c r="J20" i="4"/>
  <c r="M20" i="4" s="1"/>
  <c r="F18" i="4"/>
  <c r="F17" i="4"/>
  <c r="J17" i="4" s="1"/>
  <c r="M17" i="4" s="1"/>
  <c r="F11" i="4"/>
  <c r="J11" i="4" s="1"/>
  <c r="M11" i="4" s="1"/>
  <c r="F9" i="4"/>
  <c r="L9" i="4" s="1"/>
  <c r="M9" i="4" s="1"/>
  <c r="F8" i="4"/>
  <c r="L8" i="4" s="1"/>
  <c r="F7" i="4"/>
  <c r="J7" i="4" s="1"/>
  <c r="H65" i="3"/>
  <c r="M65" i="3" s="1"/>
  <c r="H64" i="3"/>
  <c r="M64" i="3" s="1"/>
  <c r="J62" i="3"/>
  <c r="M62" i="3" s="1"/>
  <c r="F73" i="3"/>
  <c r="L73" i="3" s="1"/>
  <c r="M73" i="3" s="1"/>
  <c r="F72" i="3"/>
  <c r="J72" i="3" s="1"/>
  <c r="M72" i="3" s="1"/>
  <c r="F76" i="3"/>
  <c r="H76" i="3" s="1"/>
  <c r="M76" i="3" s="1"/>
  <c r="H75" i="3"/>
  <c r="M75" i="3" s="1"/>
  <c r="H74" i="3"/>
  <c r="M74" i="3" s="1"/>
  <c r="H55" i="3"/>
  <c r="M55" i="3" s="1"/>
  <c r="H56" i="3"/>
  <c r="M56" i="3" s="1"/>
  <c r="H54" i="3"/>
  <c r="M54" i="3" s="1"/>
  <c r="H53" i="3"/>
  <c r="M53" i="3" s="1"/>
  <c r="H52" i="3"/>
  <c r="M52" i="3" s="1"/>
  <c r="F46" i="3"/>
  <c r="F47" i="3" s="1"/>
  <c r="H42" i="3"/>
  <c r="M42" i="3" s="1"/>
  <c r="E35" i="3"/>
  <c r="F35" i="3" s="1"/>
  <c r="F30" i="3"/>
  <c r="F12" i="3"/>
  <c r="F29" i="4" l="1"/>
  <c r="F74" i="4"/>
  <c r="F75" i="4"/>
  <c r="H75" i="4" s="1"/>
  <c r="M75" i="4" s="1"/>
  <c r="H66" i="4"/>
  <c r="M66" i="4" s="1"/>
  <c r="F76" i="4"/>
  <c r="F31" i="4"/>
  <c r="H31" i="4" s="1"/>
  <c r="M31" i="4" s="1"/>
  <c r="H46" i="4"/>
  <c r="M46" i="4" s="1"/>
  <c r="F34" i="4"/>
  <c r="L34" i="4" s="1"/>
  <c r="M34" i="4" s="1"/>
  <c r="F62" i="4"/>
  <c r="J62" i="4" s="1"/>
  <c r="M62" i="4" s="1"/>
  <c r="F36" i="4"/>
  <c r="H36" i="4" s="1"/>
  <c r="M36" i="4" s="1"/>
  <c r="F63" i="4"/>
  <c r="J73" i="4"/>
  <c r="M73" i="4" s="1"/>
  <c r="L74" i="4"/>
  <c r="M74" i="4" s="1"/>
  <c r="H76" i="4"/>
  <c r="M76" i="4" s="1"/>
  <c r="H23" i="4"/>
  <c r="M23" i="4" s="1"/>
  <c r="H97" i="4"/>
  <c r="M97" i="4" s="1"/>
  <c r="L79" i="4"/>
  <c r="M79" i="4" s="1"/>
  <c r="L63" i="4"/>
  <c r="M63" i="4" s="1"/>
  <c r="L51" i="4"/>
  <c r="M51" i="4" s="1"/>
  <c r="H35" i="4"/>
  <c r="M35" i="4" s="1"/>
  <c r="H18" i="4"/>
  <c r="M18" i="4" s="1"/>
  <c r="M7" i="4"/>
  <c r="H47" i="4"/>
  <c r="M47" i="4" s="1"/>
  <c r="H59" i="4"/>
  <c r="M59" i="4" s="1"/>
  <c r="H118" i="4"/>
  <c r="M118" i="4" s="1"/>
  <c r="J28" i="4"/>
  <c r="M28" i="4" s="1"/>
  <c r="L29" i="4"/>
  <c r="M29" i="4" s="1"/>
  <c r="H30" i="4"/>
  <c r="M30" i="4" s="1"/>
  <c r="M8" i="4"/>
  <c r="F14" i="3"/>
  <c r="M121" i="4" l="1"/>
  <c r="L121" i="4"/>
  <c r="J121" i="4"/>
  <c r="H121" i="4"/>
  <c r="M122" i="4" s="1"/>
  <c r="O27" i="1"/>
  <c r="O28" i="1" s="1"/>
  <c r="F16" i="1"/>
  <c r="F14" i="1"/>
  <c r="F15" i="1" s="1"/>
  <c r="L15" i="1" s="1"/>
  <c r="M15" i="1" s="1"/>
  <c r="F90" i="3"/>
  <c r="F91" i="3" s="1"/>
  <c r="H91" i="3" s="1"/>
  <c r="M91" i="3" s="1"/>
  <c r="F92" i="3"/>
  <c r="H92" i="3" s="1"/>
  <c r="M92" i="3" s="1"/>
  <c r="F89" i="3"/>
  <c r="J89" i="3" s="1"/>
  <c r="M89" i="3" s="1"/>
  <c r="H86" i="3"/>
  <c r="M86" i="3" s="1"/>
  <c r="H85" i="3"/>
  <c r="M85" i="3" s="1"/>
  <c r="F87" i="3"/>
  <c r="H87" i="3" s="1"/>
  <c r="M87" i="3" s="1"/>
  <c r="F84" i="3"/>
  <c r="L84" i="3" s="1"/>
  <c r="M84" i="3" s="1"/>
  <c r="F83" i="3"/>
  <c r="J83" i="3" s="1"/>
  <c r="M83" i="3" s="1"/>
  <c r="F80" i="3"/>
  <c r="H80" i="3" s="1"/>
  <c r="M80" i="3" s="1"/>
  <c r="F81" i="3"/>
  <c r="H81" i="3" s="1"/>
  <c r="M81" i="3" s="1"/>
  <c r="F79" i="3"/>
  <c r="L79" i="3" s="1"/>
  <c r="M79" i="3" s="1"/>
  <c r="F78" i="3"/>
  <c r="J78" i="3" s="1"/>
  <c r="M78" i="3" s="1"/>
  <c r="H57" i="3"/>
  <c r="M57" i="3" s="1"/>
  <c r="F60" i="3"/>
  <c r="H60" i="3" s="1"/>
  <c r="M60" i="3" s="1"/>
  <c r="F58" i="3"/>
  <c r="H58" i="3" s="1"/>
  <c r="M58" i="3" s="1"/>
  <c r="H41" i="3"/>
  <c r="M41" i="3" s="1"/>
  <c r="H43" i="3"/>
  <c r="M43" i="3" s="1"/>
  <c r="H44" i="3"/>
  <c r="M44" i="3" s="1"/>
  <c r="H45" i="3"/>
  <c r="M45" i="3" s="1"/>
  <c r="H40" i="3"/>
  <c r="M40" i="3" s="1"/>
  <c r="F51" i="3"/>
  <c r="L51" i="3" s="1"/>
  <c r="M51" i="3" s="1"/>
  <c r="F50" i="3"/>
  <c r="J50" i="3" s="1"/>
  <c r="M50" i="3" s="1"/>
  <c r="F48" i="3"/>
  <c r="H48" i="3" s="1"/>
  <c r="M48" i="3" s="1"/>
  <c r="H47" i="3"/>
  <c r="M47" i="3" s="1"/>
  <c r="F39" i="3"/>
  <c r="L39" i="3" s="1"/>
  <c r="M39" i="3" s="1"/>
  <c r="F38" i="3"/>
  <c r="J38" i="3" s="1"/>
  <c r="M38" i="3" s="1"/>
  <c r="F34" i="3"/>
  <c r="L34" i="3" s="1"/>
  <c r="M34" i="3" s="1"/>
  <c r="H35" i="3"/>
  <c r="M35" i="3" s="1"/>
  <c r="F36" i="3"/>
  <c r="H36" i="3" s="1"/>
  <c r="M36" i="3" s="1"/>
  <c r="F33" i="3"/>
  <c r="J33" i="3" s="1"/>
  <c r="M33" i="3" s="1"/>
  <c r="F29" i="3"/>
  <c r="L29" i="3" s="1"/>
  <c r="M29" i="3" s="1"/>
  <c r="H30" i="3"/>
  <c r="M30" i="3" s="1"/>
  <c r="F31" i="3"/>
  <c r="H31" i="3" s="1"/>
  <c r="M31" i="3" s="1"/>
  <c r="F28" i="3"/>
  <c r="J28" i="3" s="1"/>
  <c r="M28" i="3" s="1"/>
  <c r="F26" i="3"/>
  <c r="L26" i="3" s="1"/>
  <c r="M26" i="3" s="1"/>
  <c r="F25" i="3"/>
  <c r="J25" i="3" s="1"/>
  <c r="M25" i="3" s="1"/>
  <c r="F21" i="3"/>
  <c r="L21" i="3" s="1"/>
  <c r="M21" i="3" s="1"/>
  <c r="F22" i="3"/>
  <c r="L22" i="3" s="1"/>
  <c r="M22" i="3" s="1"/>
  <c r="F23" i="3"/>
  <c r="H23" i="3" s="1"/>
  <c r="M23" i="3" s="1"/>
  <c r="F20" i="3"/>
  <c r="J20" i="3" s="1"/>
  <c r="M20" i="3" s="1"/>
  <c r="F18" i="3"/>
  <c r="H18" i="3" s="1"/>
  <c r="M18" i="3" s="1"/>
  <c r="F17" i="3"/>
  <c r="J17" i="3" s="1"/>
  <c r="M17" i="3" s="1"/>
  <c r="F15" i="3"/>
  <c r="L15" i="3" s="1"/>
  <c r="M15" i="3" s="1"/>
  <c r="F13" i="3"/>
  <c r="L13" i="3" s="1"/>
  <c r="M13" i="3" s="1"/>
  <c r="F11" i="3"/>
  <c r="J11" i="3" s="1"/>
  <c r="M11" i="3" s="1"/>
  <c r="F8" i="3"/>
  <c r="L8" i="3" s="1"/>
  <c r="M8" i="3" s="1"/>
  <c r="F9" i="3"/>
  <c r="L9" i="3" s="1"/>
  <c r="M9" i="3" s="1"/>
  <c r="F7" i="3"/>
  <c r="J7" i="3" s="1"/>
  <c r="M7" i="3" s="1"/>
  <c r="M123" i="4" l="1"/>
  <c r="M124" i="4" s="1"/>
  <c r="M125" i="4" s="1"/>
  <c r="M126" i="4" s="1"/>
  <c r="M127" i="4" s="1"/>
  <c r="M128" i="4" s="1"/>
  <c r="M129" i="4" s="1"/>
  <c r="H90" i="3"/>
  <c r="M90" i="3" s="1"/>
  <c r="L93" i="3"/>
  <c r="J93" i="3"/>
  <c r="H46" i="3"/>
  <c r="M46" i="3" s="1"/>
  <c r="F59" i="3"/>
  <c r="H59" i="3" s="1"/>
  <c r="M59" i="3" s="1"/>
  <c r="F161" i="1"/>
  <c r="H161" i="1" s="1"/>
  <c r="M161" i="1" s="1"/>
  <c r="F160" i="1"/>
  <c r="H160" i="1" s="1"/>
  <c r="F159" i="1"/>
  <c r="L159" i="1" s="1"/>
  <c r="M159" i="1" s="1"/>
  <c r="F158" i="1"/>
  <c r="J158" i="1" s="1"/>
  <c r="M158" i="1" s="1"/>
  <c r="H155" i="1"/>
  <c r="M155" i="1" s="1"/>
  <c r="F156" i="1"/>
  <c r="H156" i="1" s="1"/>
  <c r="M156" i="1" s="1"/>
  <c r="L154" i="1"/>
  <c r="M154" i="1" s="1"/>
  <c r="F153" i="1"/>
  <c r="J153" i="1" s="1"/>
  <c r="M153" i="1" s="1"/>
  <c r="H150" i="1"/>
  <c r="M150" i="1" s="1"/>
  <c r="H151" i="1"/>
  <c r="M151" i="1" s="1"/>
  <c r="L149" i="1"/>
  <c r="M149" i="1" s="1"/>
  <c r="J148" i="1"/>
  <c r="M148" i="1" s="1"/>
  <c r="H141" i="1"/>
  <c r="M141" i="1" s="1"/>
  <c r="H140" i="1"/>
  <c r="M140" i="1" s="1"/>
  <c r="L139" i="1"/>
  <c r="M139" i="1" s="1"/>
  <c r="J138" i="1"/>
  <c r="M138" i="1" s="1"/>
  <c r="F136" i="1"/>
  <c r="H136" i="1" s="1"/>
  <c r="M136" i="1" s="1"/>
  <c r="F135" i="1"/>
  <c r="H135" i="1" s="1"/>
  <c r="M135" i="1" s="1"/>
  <c r="F134" i="1"/>
  <c r="L134" i="1" s="1"/>
  <c r="M134" i="1" s="1"/>
  <c r="F133" i="1"/>
  <c r="J133" i="1" s="1"/>
  <c r="M133" i="1" s="1"/>
  <c r="F131" i="1"/>
  <c r="H131" i="1" s="1"/>
  <c r="M131" i="1" s="1"/>
  <c r="H130" i="1"/>
  <c r="M130" i="1" s="1"/>
  <c r="F129" i="1"/>
  <c r="L129" i="1" s="1"/>
  <c r="M129" i="1" s="1"/>
  <c r="F128" i="1"/>
  <c r="J128" i="1" s="1"/>
  <c r="M128" i="1" s="1"/>
  <c r="H125" i="1"/>
  <c r="M125" i="1" s="1"/>
  <c r="F126" i="1"/>
  <c r="H126" i="1" s="1"/>
  <c r="M126" i="1" s="1"/>
  <c r="F124" i="1"/>
  <c r="L124" i="1" s="1"/>
  <c r="M124" i="1" s="1"/>
  <c r="F123" i="1"/>
  <c r="J123" i="1" s="1"/>
  <c r="M123" i="1" s="1"/>
  <c r="H120" i="1"/>
  <c r="M120" i="1" s="1"/>
  <c r="F121" i="1"/>
  <c r="H121" i="1" s="1"/>
  <c r="M121" i="1" s="1"/>
  <c r="F119" i="1"/>
  <c r="L119" i="1" s="1"/>
  <c r="M119" i="1" s="1"/>
  <c r="F118" i="1"/>
  <c r="J118" i="1" s="1"/>
  <c r="M118" i="1" s="1"/>
  <c r="F116" i="1"/>
  <c r="H116" i="1" s="1"/>
  <c r="M116" i="1" s="1"/>
  <c r="F115" i="1"/>
  <c r="H115" i="1" s="1"/>
  <c r="M115" i="1" s="1"/>
  <c r="F114" i="1"/>
  <c r="L114" i="1" s="1"/>
  <c r="M114" i="1" s="1"/>
  <c r="F113" i="1"/>
  <c r="J113" i="1" s="1"/>
  <c r="M113" i="1" s="1"/>
  <c r="H90" i="1"/>
  <c r="M90" i="1" s="1"/>
  <c r="F91" i="1"/>
  <c r="H91" i="1" s="1"/>
  <c r="M91" i="1" s="1"/>
  <c r="F89" i="1"/>
  <c r="L89" i="1" s="1"/>
  <c r="M89" i="1" s="1"/>
  <c r="F88" i="1"/>
  <c r="J88" i="1" s="1"/>
  <c r="M88" i="1" s="1"/>
  <c r="H85" i="1"/>
  <c r="M85" i="1" s="1"/>
  <c r="F86" i="1"/>
  <c r="H86" i="1" s="1"/>
  <c r="M86" i="1" s="1"/>
  <c r="F84" i="1"/>
  <c r="L84" i="1" s="1"/>
  <c r="M84" i="1" s="1"/>
  <c r="F83" i="1"/>
  <c r="J83" i="1" s="1"/>
  <c r="M83" i="1" s="1"/>
  <c r="H80" i="1"/>
  <c r="M80" i="1" s="1"/>
  <c r="F81" i="1"/>
  <c r="H81" i="1" s="1"/>
  <c r="M81" i="1" s="1"/>
  <c r="F79" i="1"/>
  <c r="L79" i="1" s="1"/>
  <c r="M79" i="1" s="1"/>
  <c r="F78" i="1"/>
  <c r="J78" i="1" s="1"/>
  <c r="M78" i="1" s="1"/>
  <c r="H65" i="1"/>
  <c r="M65" i="1" s="1"/>
  <c r="F66" i="1"/>
  <c r="H66" i="1" s="1"/>
  <c r="M66" i="1" s="1"/>
  <c r="F64" i="1"/>
  <c r="L64" i="1" s="1"/>
  <c r="M64" i="1" s="1"/>
  <c r="F63" i="1"/>
  <c r="J63" i="1" s="1"/>
  <c r="M63" i="1" s="1"/>
  <c r="F58" i="1"/>
  <c r="J58" i="1" s="1"/>
  <c r="M58" i="1" s="1"/>
  <c r="F59" i="1"/>
  <c r="L59" i="1" s="1"/>
  <c r="M59" i="1" s="1"/>
  <c r="F60" i="1"/>
  <c r="H60" i="1" s="1"/>
  <c r="M60" i="1" s="1"/>
  <c r="F61" i="1"/>
  <c r="H61" i="1" s="1"/>
  <c r="M61" i="1" s="1"/>
  <c r="F56" i="1"/>
  <c r="H56" i="1" s="1"/>
  <c r="M56" i="1" s="1"/>
  <c r="F55" i="1"/>
  <c r="H55" i="1" s="1"/>
  <c r="M55" i="1" s="1"/>
  <c r="F54" i="1"/>
  <c r="L54" i="1" s="1"/>
  <c r="M54" i="1" s="1"/>
  <c r="F53" i="1"/>
  <c r="J53" i="1" s="1"/>
  <c r="M53" i="1" s="1"/>
  <c r="F51" i="1"/>
  <c r="H51" i="1" s="1"/>
  <c r="M51" i="1" s="1"/>
  <c r="F50" i="1"/>
  <c r="H50" i="1" s="1"/>
  <c r="M50" i="1" s="1"/>
  <c r="F49" i="1"/>
  <c r="L49" i="1" s="1"/>
  <c r="M49" i="1" s="1"/>
  <c r="F48" i="1"/>
  <c r="J48" i="1" s="1"/>
  <c r="M48" i="1" s="1"/>
  <c r="F41" i="1"/>
  <c r="H41" i="1" s="1"/>
  <c r="M41" i="1" s="1"/>
  <c r="F40" i="1"/>
  <c r="H40" i="1" s="1"/>
  <c r="M40" i="1" s="1"/>
  <c r="F39" i="1"/>
  <c r="H39" i="1" s="1"/>
  <c r="M39" i="1" s="1"/>
  <c r="H38" i="1"/>
  <c r="M38" i="1" s="1"/>
  <c r="H36" i="1"/>
  <c r="M36" i="1" s="1"/>
  <c r="H37" i="1"/>
  <c r="M37" i="1" s="1"/>
  <c r="H35" i="1"/>
  <c r="M35" i="1" s="1"/>
  <c r="L34" i="1"/>
  <c r="M34" i="1" s="1"/>
  <c r="J33" i="1"/>
  <c r="M33" i="1" s="1"/>
  <c r="F31" i="1"/>
  <c r="H31" i="1" s="1"/>
  <c r="M31" i="1" s="1"/>
  <c r="F30" i="1"/>
  <c r="H30" i="1" s="1"/>
  <c r="M30" i="1" s="1"/>
  <c r="F29" i="1"/>
  <c r="L29" i="1" s="1"/>
  <c r="M29" i="1" s="1"/>
  <c r="F28" i="1"/>
  <c r="J28" i="1" s="1"/>
  <c r="M28" i="1" s="1"/>
  <c r="F20" i="1"/>
  <c r="J20" i="1" s="1"/>
  <c r="M20" i="1" s="1"/>
  <c r="F21" i="1"/>
  <c r="L21" i="1" s="1"/>
  <c r="M21" i="1" s="1"/>
  <c r="F22" i="1"/>
  <c r="L22" i="1" s="1"/>
  <c r="M22" i="1" s="1"/>
  <c r="F23" i="1"/>
  <c r="H23" i="1" s="1"/>
  <c r="M23" i="1" s="1"/>
  <c r="F18" i="1"/>
  <c r="H18" i="1" s="1"/>
  <c r="M18" i="1" s="1"/>
  <c r="F17" i="1"/>
  <c r="J17" i="1" s="1"/>
  <c r="M17" i="1" s="1"/>
  <c r="F13" i="1"/>
  <c r="L13" i="1" s="1"/>
  <c r="M13" i="1" s="1"/>
  <c r="F11" i="1"/>
  <c r="J11" i="1" s="1"/>
  <c r="M11" i="1" s="1"/>
  <c r="F8" i="1"/>
  <c r="L8" i="1" s="1"/>
  <c r="M8" i="1" s="1"/>
  <c r="F9" i="1"/>
  <c r="L9" i="1" s="1"/>
  <c r="M9" i="1" s="1"/>
  <c r="F7" i="1"/>
  <c r="J7" i="1" s="1"/>
  <c r="M7" i="1" s="1"/>
  <c r="M160" i="1" l="1"/>
  <c r="H162" i="1"/>
  <c r="M163" i="1" s="1"/>
  <c r="M93" i="3"/>
  <c r="H93" i="3"/>
  <c r="J162" i="1"/>
  <c r="M162" i="1"/>
  <c r="L162" i="1"/>
  <c r="M94" i="3" l="1"/>
  <c r="M95" i="3" s="1"/>
  <c r="M96" i="3" s="1"/>
  <c r="M97" i="3" s="1"/>
  <c r="M98" i="3" s="1"/>
  <c r="M99" i="3" s="1"/>
  <c r="M100" i="3" s="1"/>
  <c r="M101" i="3" s="1"/>
  <c r="M164" i="1"/>
  <c r="M165" i="1" s="1"/>
  <c r="M166" i="1" s="1"/>
  <c r="M167" i="1" s="1"/>
  <c r="M168" i="1" s="1"/>
  <c r="M169" i="1" l="1"/>
  <c r="M170" i="1" s="1"/>
  <c r="D13" i="6" s="1"/>
  <c r="A1" i="3"/>
  <c r="WVL156" i="1"/>
  <c r="WVN156" i="1" s="1"/>
  <c r="WVS156" i="1" s="1"/>
  <c r="WLP156" i="1"/>
  <c r="WLR156" i="1" s="1"/>
  <c r="WLW156" i="1" s="1"/>
  <c r="WBT156" i="1"/>
  <c r="WBV156" i="1" s="1"/>
  <c r="WCA156" i="1" s="1"/>
  <c r="VRX156" i="1"/>
  <c r="VRZ156" i="1" s="1"/>
  <c r="VSE156" i="1" s="1"/>
  <c r="VIB156" i="1"/>
  <c r="VID156" i="1" s="1"/>
  <c r="VII156" i="1" s="1"/>
  <c r="UYF156" i="1"/>
  <c r="UYH156" i="1" s="1"/>
  <c r="UYM156" i="1" s="1"/>
  <c r="UOJ156" i="1"/>
  <c r="UOL156" i="1" s="1"/>
  <c r="UOQ156" i="1" s="1"/>
  <c r="UEN156" i="1"/>
  <c r="UEP156" i="1" s="1"/>
  <c r="UEU156" i="1" s="1"/>
  <c r="TUR156" i="1"/>
  <c r="TUT156" i="1" s="1"/>
  <c r="TUY156" i="1" s="1"/>
  <c r="TKV156" i="1"/>
  <c r="TKX156" i="1" s="1"/>
  <c r="TLC156" i="1" s="1"/>
  <c r="TAZ156" i="1"/>
  <c r="TBB156" i="1" s="1"/>
  <c r="TBG156" i="1" s="1"/>
  <c r="SRD156" i="1"/>
  <c r="SRF156" i="1" s="1"/>
  <c r="SRK156" i="1" s="1"/>
  <c r="SHH156" i="1"/>
  <c r="SHJ156" i="1" s="1"/>
  <c r="SHO156" i="1" s="1"/>
  <c r="RXL156" i="1"/>
  <c r="RXN156" i="1" s="1"/>
  <c r="RXS156" i="1" s="1"/>
  <c r="RNP156" i="1"/>
  <c r="RNR156" i="1" s="1"/>
  <c r="RNW156" i="1" s="1"/>
  <c r="RDT156" i="1"/>
  <c r="RDV156" i="1" s="1"/>
  <c r="REA156" i="1" s="1"/>
  <c r="QTX156" i="1"/>
  <c r="QTZ156" i="1" s="1"/>
  <c r="QUE156" i="1" s="1"/>
  <c r="QKB156" i="1"/>
  <c r="QKD156" i="1" s="1"/>
  <c r="QKI156" i="1" s="1"/>
  <c r="QAF156" i="1"/>
  <c r="QAH156" i="1" s="1"/>
  <c r="QAM156" i="1" s="1"/>
  <c r="PQJ156" i="1"/>
  <c r="PQL156" i="1" s="1"/>
  <c r="PQQ156" i="1" s="1"/>
  <c r="PGN156" i="1"/>
  <c r="PGP156" i="1" s="1"/>
  <c r="PGU156" i="1" s="1"/>
  <c r="OWR156" i="1"/>
  <c r="OWT156" i="1" s="1"/>
  <c r="OWY156" i="1" s="1"/>
  <c r="OMV156" i="1"/>
  <c r="OMX156" i="1" s="1"/>
  <c r="ONC156" i="1" s="1"/>
  <c r="OCZ156" i="1"/>
  <c r="ODB156" i="1" s="1"/>
  <c r="ODG156" i="1" s="1"/>
  <c r="NTD156" i="1"/>
  <c r="NTF156" i="1" s="1"/>
  <c r="NTK156" i="1" s="1"/>
  <c r="NJH156" i="1"/>
  <c r="NJJ156" i="1" s="1"/>
  <c r="NJO156" i="1" s="1"/>
  <c r="MZL156" i="1"/>
  <c r="MZN156" i="1" s="1"/>
  <c r="MZS156" i="1" s="1"/>
  <c r="MPP156" i="1"/>
  <c r="MPR156" i="1" s="1"/>
  <c r="MPW156" i="1" s="1"/>
  <c r="MFT156" i="1"/>
  <c r="MFV156" i="1" s="1"/>
  <c r="MGA156" i="1" s="1"/>
  <c r="LVX156" i="1"/>
  <c r="LVZ156" i="1" s="1"/>
  <c r="LWE156" i="1" s="1"/>
  <c r="LMB156" i="1"/>
  <c r="LMD156" i="1" s="1"/>
  <c r="LMI156" i="1" s="1"/>
  <c r="LCF156" i="1"/>
  <c r="LCH156" i="1" s="1"/>
  <c r="LCM156" i="1" s="1"/>
  <c r="KSJ156" i="1"/>
  <c r="KSL156" i="1" s="1"/>
  <c r="KSQ156" i="1" s="1"/>
  <c r="KIN156" i="1"/>
  <c r="KIP156" i="1" s="1"/>
  <c r="KIU156" i="1" s="1"/>
  <c r="JYR156" i="1"/>
  <c r="JYT156" i="1" s="1"/>
  <c r="JYY156" i="1" s="1"/>
  <c r="JOV156" i="1"/>
  <c r="JOX156" i="1" s="1"/>
  <c r="JPC156" i="1" s="1"/>
  <c r="JEZ156" i="1"/>
  <c r="JFB156" i="1" s="1"/>
  <c r="JFG156" i="1" s="1"/>
  <c r="IVD156" i="1"/>
  <c r="IVF156" i="1" s="1"/>
  <c r="IVK156" i="1" s="1"/>
  <c r="ILH156" i="1"/>
  <c r="ILJ156" i="1" s="1"/>
  <c r="ILO156" i="1" s="1"/>
  <c r="IBL156" i="1"/>
  <c r="IBN156" i="1" s="1"/>
  <c r="IBS156" i="1" s="1"/>
  <c r="HRP156" i="1"/>
  <c r="HRR156" i="1" s="1"/>
  <c r="HRW156" i="1" s="1"/>
  <c r="HHT156" i="1"/>
  <c r="HHV156" i="1" s="1"/>
  <c r="HIA156" i="1" s="1"/>
  <c r="GXX156" i="1"/>
  <c r="GXZ156" i="1" s="1"/>
  <c r="GYE156" i="1" s="1"/>
  <c r="GOB156" i="1"/>
  <c r="GOD156" i="1" s="1"/>
  <c r="GOI156" i="1" s="1"/>
  <c r="GEF156" i="1"/>
  <c r="GEH156" i="1" s="1"/>
  <c r="GEM156" i="1" s="1"/>
  <c r="FUJ156" i="1"/>
  <c r="FUL156" i="1" s="1"/>
  <c r="FUQ156" i="1" s="1"/>
  <c r="FKN156" i="1"/>
  <c r="FKP156" i="1" s="1"/>
  <c r="FKU156" i="1" s="1"/>
  <c r="FAR156" i="1"/>
  <c r="FAT156" i="1" s="1"/>
  <c r="FAY156" i="1" s="1"/>
  <c r="EQV156" i="1"/>
  <c r="EQX156" i="1" s="1"/>
  <c r="ERC156" i="1" s="1"/>
  <c r="EGZ156" i="1"/>
  <c r="EHB156" i="1" s="1"/>
  <c r="EHG156" i="1" s="1"/>
  <c r="DXD156" i="1"/>
  <c r="DXF156" i="1" s="1"/>
  <c r="DXK156" i="1" s="1"/>
  <c r="DNH156" i="1"/>
  <c r="DNJ156" i="1" s="1"/>
  <c r="DNO156" i="1" s="1"/>
  <c r="DDL156" i="1"/>
  <c r="DDN156" i="1" s="1"/>
  <c r="DDS156" i="1" s="1"/>
  <c r="CTP156" i="1"/>
  <c r="CTR156" i="1" s="1"/>
  <c r="CTW156" i="1" s="1"/>
  <c r="CJT156" i="1"/>
  <c r="CJV156" i="1" s="1"/>
  <c r="CKA156" i="1" s="1"/>
  <c r="BZX156" i="1"/>
  <c r="BZZ156" i="1" s="1"/>
  <c r="CAE156" i="1" s="1"/>
  <c r="BQB156" i="1"/>
  <c r="BQD156" i="1" s="1"/>
  <c r="BQI156" i="1" s="1"/>
  <c r="BGF156" i="1"/>
  <c r="BGH156" i="1" s="1"/>
  <c r="BGM156" i="1" s="1"/>
  <c r="AWJ156" i="1"/>
  <c r="AWL156" i="1" s="1"/>
  <c r="AWQ156" i="1" s="1"/>
  <c r="AMN156" i="1"/>
  <c r="AMP156" i="1" s="1"/>
  <c r="AMU156" i="1" s="1"/>
  <c r="ACR156" i="1"/>
  <c r="ACT156" i="1" s="1"/>
  <c r="ACY156" i="1" s="1"/>
  <c r="SV156" i="1"/>
  <c r="SX156" i="1" s="1"/>
  <c r="TC156" i="1" s="1"/>
  <c r="IZ156" i="1"/>
  <c r="JB156" i="1" s="1"/>
  <c r="JG156" i="1" s="1"/>
  <c r="WVM155" i="1"/>
  <c r="WVL155" i="1"/>
  <c r="WLQ155" i="1"/>
  <c r="WLP155" i="1"/>
  <c r="WBU155" i="1"/>
  <c r="WBT155" i="1"/>
  <c r="VRY155" i="1"/>
  <c r="VRX155" i="1"/>
  <c r="VIC155" i="1"/>
  <c r="VIB155" i="1"/>
  <c r="UYG155" i="1"/>
  <c r="UYF155" i="1"/>
  <c r="UOK155" i="1"/>
  <c r="UOJ155" i="1"/>
  <c r="UEO155" i="1"/>
  <c r="UEN155" i="1"/>
  <c r="TUS155" i="1"/>
  <c r="TUR155" i="1"/>
  <c r="TKW155" i="1"/>
  <c r="TKV155" i="1"/>
  <c r="TBA155" i="1"/>
  <c r="TAZ155" i="1"/>
  <c r="SRE155" i="1"/>
  <c r="SRD155" i="1"/>
  <c r="SHI155" i="1"/>
  <c r="SHH155" i="1"/>
  <c r="RXM155" i="1"/>
  <c r="RXL155" i="1"/>
  <c r="RNQ155" i="1"/>
  <c r="RNP155" i="1"/>
  <c r="RDU155" i="1"/>
  <c r="RDT155" i="1"/>
  <c r="QTY155" i="1"/>
  <c r="QTX155" i="1"/>
  <c r="QKC155" i="1"/>
  <c r="QKB155" i="1"/>
  <c r="QAG155" i="1"/>
  <c r="QAF155" i="1"/>
  <c r="PQK155" i="1"/>
  <c r="PQJ155" i="1"/>
  <c r="PGO155" i="1"/>
  <c r="PGN155" i="1"/>
  <c r="OWS155" i="1"/>
  <c r="OWR155" i="1"/>
  <c r="OMW155" i="1"/>
  <c r="OMV155" i="1"/>
  <c r="ODA155" i="1"/>
  <c r="OCZ155" i="1"/>
  <c r="NTE155" i="1"/>
  <c r="NTD155" i="1"/>
  <c r="NJI155" i="1"/>
  <c r="NJH155" i="1"/>
  <c r="MZM155" i="1"/>
  <c r="MZL155" i="1"/>
  <c r="MPQ155" i="1"/>
  <c r="MPP155" i="1"/>
  <c r="MFU155" i="1"/>
  <c r="MFT155" i="1"/>
  <c r="LVY155" i="1"/>
  <c r="LVX155" i="1"/>
  <c r="LMC155" i="1"/>
  <c r="LMB155" i="1"/>
  <c r="LCG155" i="1"/>
  <c r="LCF155" i="1"/>
  <c r="KSK155" i="1"/>
  <c r="KSJ155" i="1"/>
  <c r="KIO155" i="1"/>
  <c r="KIN155" i="1"/>
  <c r="JYS155" i="1"/>
  <c r="JYR155" i="1"/>
  <c r="JOW155" i="1"/>
  <c r="JOV155" i="1"/>
  <c r="JFA155" i="1"/>
  <c r="JEZ155" i="1"/>
  <c r="IVE155" i="1"/>
  <c r="IVD155" i="1"/>
  <c r="ILI155" i="1"/>
  <c r="ILH155" i="1"/>
  <c r="IBM155" i="1"/>
  <c r="IBL155" i="1"/>
  <c r="HRQ155" i="1"/>
  <c r="HRP155" i="1"/>
  <c r="HHU155" i="1"/>
  <c r="HHT155" i="1"/>
  <c r="GXY155" i="1"/>
  <c r="GXX155" i="1"/>
  <c r="GOC155" i="1"/>
  <c r="GOB155" i="1"/>
  <c r="GEG155" i="1"/>
  <c r="GEF155" i="1"/>
  <c r="FUK155" i="1"/>
  <c r="FUJ155" i="1"/>
  <c r="FKO155" i="1"/>
  <c r="FKN155" i="1"/>
  <c r="FAS155" i="1"/>
  <c r="FAR155" i="1"/>
  <c r="EQW155" i="1"/>
  <c r="EQV155" i="1"/>
  <c r="EHA155" i="1"/>
  <c r="EGZ155" i="1"/>
  <c r="DXE155" i="1"/>
  <c r="DXD155" i="1"/>
  <c r="DNI155" i="1"/>
  <c r="DNH155" i="1"/>
  <c r="DDM155" i="1"/>
  <c r="DDL155" i="1"/>
  <c r="CTQ155" i="1"/>
  <c r="CTP155" i="1"/>
  <c r="CJU155" i="1"/>
  <c r="CJT155" i="1"/>
  <c r="BZY155" i="1"/>
  <c r="BZX155" i="1"/>
  <c r="BQC155" i="1"/>
  <c r="BQB155" i="1"/>
  <c r="BGG155" i="1"/>
  <c r="BGF155" i="1"/>
  <c r="AWK155" i="1"/>
  <c r="AWJ155" i="1"/>
  <c r="AMO155" i="1"/>
  <c r="AMN155" i="1"/>
  <c r="ACS155" i="1"/>
  <c r="ACR155" i="1"/>
  <c r="SW155" i="1"/>
  <c r="SV155" i="1"/>
  <c r="JA155" i="1"/>
  <c r="IZ155" i="1"/>
  <c r="WVL154" i="1"/>
  <c r="WVR154" i="1" s="1"/>
  <c r="WVS154" i="1" s="1"/>
  <c r="WLP154" i="1"/>
  <c r="WLV154" i="1" s="1"/>
  <c r="WLW154" i="1" s="1"/>
  <c r="WBT154" i="1"/>
  <c r="WBZ154" i="1" s="1"/>
  <c r="WCA154" i="1" s="1"/>
  <c r="VRX154" i="1"/>
  <c r="VSD154" i="1" s="1"/>
  <c r="VSE154" i="1" s="1"/>
  <c r="VIB154" i="1"/>
  <c r="VIH154" i="1" s="1"/>
  <c r="VII154" i="1" s="1"/>
  <c r="UYF154" i="1"/>
  <c r="UYL154" i="1" s="1"/>
  <c r="UYM154" i="1" s="1"/>
  <c r="UOJ154" i="1"/>
  <c r="UOP154" i="1" s="1"/>
  <c r="UOQ154" i="1" s="1"/>
  <c r="UEN154" i="1"/>
  <c r="UET154" i="1" s="1"/>
  <c r="UEU154" i="1" s="1"/>
  <c r="TUR154" i="1"/>
  <c r="TUX154" i="1" s="1"/>
  <c r="TUY154" i="1" s="1"/>
  <c r="TKV154" i="1"/>
  <c r="TLB154" i="1" s="1"/>
  <c r="TLC154" i="1" s="1"/>
  <c r="TAZ154" i="1"/>
  <c r="TBF154" i="1" s="1"/>
  <c r="TBG154" i="1" s="1"/>
  <c r="SRD154" i="1"/>
  <c r="SRJ154" i="1" s="1"/>
  <c r="SRK154" i="1" s="1"/>
  <c r="SHH154" i="1"/>
  <c r="SHN154" i="1" s="1"/>
  <c r="SHO154" i="1" s="1"/>
  <c r="RXL154" i="1"/>
  <c r="RXR154" i="1" s="1"/>
  <c r="RXS154" i="1" s="1"/>
  <c r="RNP154" i="1"/>
  <c r="RNV154" i="1" s="1"/>
  <c r="RNW154" i="1" s="1"/>
  <c r="RDT154" i="1"/>
  <c r="RDZ154" i="1" s="1"/>
  <c r="REA154" i="1" s="1"/>
  <c r="QTX154" i="1"/>
  <c r="QUD154" i="1" s="1"/>
  <c r="QUE154" i="1" s="1"/>
  <c r="QKB154" i="1"/>
  <c r="QKH154" i="1" s="1"/>
  <c r="QKI154" i="1" s="1"/>
  <c r="QAF154" i="1"/>
  <c r="QAL154" i="1" s="1"/>
  <c r="QAM154" i="1" s="1"/>
  <c r="PQJ154" i="1"/>
  <c r="PQP154" i="1" s="1"/>
  <c r="PQQ154" i="1" s="1"/>
  <c r="PGN154" i="1"/>
  <c r="PGT154" i="1" s="1"/>
  <c r="PGU154" i="1" s="1"/>
  <c r="OWR154" i="1"/>
  <c r="OWX154" i="1" s="1"/>
  <c r="OWY154" i="1" s="1"/>
  <c r="OMV154" i="1"/>
  <c r="ONB154" i="1" s="1"/>
  <c r="ONC154" i="1" s="1"/>
  <c r="OCZ154" i="1"/>
  <c r="ODF154" i="1" s="1"/>
  <c r="ODG154" i="1" s="1"/>
  <c r="NTD154" i="1"/>
  <c r="NTJ154" i="1" s="1"/>
  <c r="NTK154" i="1" s="1"/>
  <c r="NJH154" i="1"/>
  <c r="NJN154" i="1" s="1"/>
  <c r="NJO154" i="1" s="1"/>
  <c r="MZL154" i="1"/>
  <c r="MZR154" i="1" s="1"/>
  <c r="MZS154" i="1" s="1"/>
  <c r="MPP154" i="1"/>
  <c r="MPV154" i="1" s="1"/>
  <c r="MPW154" i="1" s="1"/>
  <c r="MFT154" i="1"/>
  <c r="MFZ154" i="1" s="1"/>
  <c r="MGA154" i="1" s="1"/>
  <c r="LVX154" i="1"/>
  <c r="LWD154" i="1" s="1"/>
  <c r="LWE154" i="1" s="1"/>
  <c r="LMB154" i="1"/>
  <c r="LMH154" i="1" s="1"/>
  <c r="LMI154" i="1" s="1"/>
  <c r="LCF154" i="1"/>
  <c r="LCL154" i="1" s="1"/>
  <c r="LCM154" i="1" s="1"/>
  <c r="KSJ154" i="1"/>
  <c r="KSP154" i="1" s="1"/>
  <c r="KSQ154" i="1" s="1"/>
  <c r="KIN154" i="1"/>
  <c r="KIT154" i="1" s="1"/>
  <c r="KIU154" i="1" s="1"/>
  <c r="JYR154" i="1"/>
  <c r="JYX154" i="1" s="1"/>
  <c r="JYY154" i="1" s="1"/>
  <c r="JOV154" i="1"/>
  <c r="JPB154" i="1" s="1"/>
  <c r="JPC154" i="1" s="1"/>
  <c r="JEZ154" i="1"/>
  <c r="JFF154" i="1" s="1"/>
  <c r="JFG154" i="1" s="1"/>
  <c r="IVD154" i="1"/>
  <c r="IVJ154" i="1" s="1"/>
  <c r="IVK154" i="1" s="1"/>
  <c r="ILH154" i="1"/>
  <c r="ILN154" i="1" s="1"/>
  <c r="ILO154" i="1" s="1"/>
  <c r="IBL154" i="1"/>
  <c r="IBR154" i="1" s="1"/>
  <c r="IBS154" i="1" s="1"/>
  <c r="HRP154" i="1"/>
  <c r="HRV154" i="1" s="1"/>
  <c r="HRW154" i="1" s="1"/>
  <c r="HHT154" i="1"/>
  <c r="HHZ154" i="1" s="1"/>
  <c r="HIA154" i="1" s="1"/>
  <c r="GXX154" i="1"/>
  <c r="GYD154" i="1" s="1"/>
  <c r="GYE154" i="1" s="1"/>
  <c r="GOB154" i="1"/>
  <c r="GOH154" i="1" s="1"/>
  <c r="GOI154" i="1" s="1"/>
  <c r="GEF154" i="1"/>
  <c r="GEL154" i="1" s="1"/>
  <c r="GEM154" i="1" s="1"/>
  <c r="FUJ154" i="1"/>
  <c r="FUP154" i="1" s="1"/>
  <c r="FUQ154" i="1" s="1"/>
  <c r="FKN154" i="1"/>
  <c r="FKT154" i="1" s="1"/>
  <c r="FKU154" i="1" s="1"/>
  <c r="FAR154" i="1"/>
  <c r="FAX154" i="1" s="1"/>
  <c r="FAY154" i="1" s="1"/>
  <c r="EQV154" i="1"/>
  <c r="ERB154" i="1" s="1"/>
  <c r="ERC154" i="1" s="1"/>
  <c r="EGZ154" i="1"/>
  <c r="EHF154" i="1" s="1"/>
  <c r="EHG154" i="1" s="1"/>
  <c r="DXD154" i="1"/>
  <c r="DXJ154" i="1" s="1"/>
  <c r="DXK154" i="1" s="1"/>
  <c r="DNH154" i="1"/>
  <c r="DNN154" i="1" s="1"/>
  <c r="DNO154" i="1" s="1"/>
  <c r="DDL154" i="1"/>
  <c r="DDR154" i="1" s="1"/>
  <c r="DDS154" i="1" s="1"/>
  <c r="CTP154" i="1"/>
  <c r="CTV154" i="1" s="1"/>
  <c r="CTW154" i="1" s="1"/>
  <c r="CJT154" i="1"/>
  <c r="CJZ154" i="1" s="1"/>
  <c r="CKA154" i="1" s="1"/>
  <c r="BZX154" i="1"/>
  <c r="CAD154" i="1" s="1"/>
  <c r="CAE154" i="1" s="1"/>
  <c r="BQB154" i="1"/>
  <c r="BQH154" i="1" s="1"/>
  <c r="BQI154" i="1" s="1"/>
  <c r="BGF154" i="1"/>
  <c r="BGL154" i="1" s="1"/>
  <c r="BGM154" i="1" s="1"/>
  <c r="AWJ154" i="1"/>
  <c r="AWP154" i="1" s="1"/>
  <c r="AWQ154" i="1" s="1"/>
  <c r="AMN154" i="1"/>
  <c r="AMT154" i="1" s="1"/>
  <c r="AMU154" i="1" s="1"/>
  <c r="ACR154" i="1"/>
  <c r="ACX154" i="1" s="1"/>
  <c r="ACY154" i="1" s="1"/>
  <c r="SV154" i="1"/>
  <c r="TB154" i="1" s="1"/>
  <c r="TC154" i="1" s="1"/>
  <c r="IZ154" i="1"/>
  <c r="JF154" i="1" s="1"/>
  <c r="JG154" i="1" s="1"/>
  <c r="WVL153" i="1"/>
  <c r="WVP153" i="1" s="1"/>
  <c r="WVS153" i="1" s="1"/>
  <c r="WLP153" i="1"/>
  <c r="WLT153" i="1" s="1"/>
  <c r="WLW153" i="1" s="1"/>
  <c r="WBT153" i="1"/>
  <c r="WBX153" i="1" s="1"/>
  <c r="WCA153" i="1" s="1"/>
  <c r="VRX153" i="1"/>
  <c r="VSB153" i="1" s="1"/>
  <c r="VSE153" i="1" s="1"/>
  <c r="VIB153" i="1"/>
  <c r="VIF153" i="1" s="1"/>
  <c r="VII153" i="1" s="1"/>
  <c r="UYF153" i="1"/>
  <c r="UYJ153" i="1" s="1"/>
  <c r="UYM153" i="1" s="1"/>
  <c r="UOJ153" i="1"/>
  <c r="UON153" i="1" s="1"/>
  <c r="UOQ153" i="1" s="1"/>
  <c r="UEN153" i="1"/>
  <c r="UER153" i="1" s="1"/>
  <c r="UEU153" i="1" s="1"/>
  <c r="TUR153" i="1"/>
  <c r="TUV153" i="1" s="1"/>
  <c r="TUY153" i="1" s="1"/>
  <c r="TKV153" i="1"/>
  <c r="TKZ153" i="1" s="1"/>
  <c r="TLC153" i="1" s="1"/>
  <c r="TAZ153" i="1"/>
  <c r="TBD153" i="1" s="1"/>
  <c r="TBG153" i="1" s="1"/>
  <c r="SRD153" i="1"/>
  <c r="SRH153" i="1" s="1"/>
  <c r="SRK153" i="1" s="1"/>
  <c r="SHH153" i="1"/>
  <c r="SHL153" i="1" s="1"/>
  <c r="SHO153" i="1" s="1"/>
  <c r="RXL153" i="1"/>
  <c r="RXP153" i="1" s="1"/>
  <c r="RXS153" i="1" s="1"/>
  <c r="RNP153" i="1"/>
  <c r="RNT153" i="1" s="1"/>
  <c r="RNW153" i="1" s="1"/>
  <c r="RDT153" i="1"/>
  <c r="RDX153" i="1" s="1"/>
  <c r="REA153" i="1" s="1"/>
  <c r="QTX153" i="1"/>
  <c r="QUB153" i="1" s="1"/>
  <c r="QUE153" i="1" s="1"/>
  <c r="QKB153" i="1"/>
  <c r="QKF153" i="1" s="1"/>
  <c r="QKI153" i="1" s="1"/>
  <c r="QAF153" i="1"/>
  <c r="QAJ153" i="1" s="1"/>
  <c r="QAM153" i="1" s="1"/>
  <c r="PQJ153" i="1"/>
  <c r="PQN153" i="1" s="1"/>
  <c r="PQQ153" i="1" s="1"/>
  <c r="PGN153" i="1"/>
  <c r="PGR153" i="1" s="1"/>
  <c r="PGU153" i="1" s="1"/>
  <c r="OWR153" i="1"/>
  <c r="OWV153" i="1" s="1"/>
  <c r="OWY153" i="1" s="1"/>
  <c r="OMV153" i="1"/>
  <c r="OMZ153" i="1" s="1"/>
  <c r="ONC153" i="1" s="1"/>
  <c r="OCZ153" i="1"/>
  <c r="ODD153" i="1" s="1"/>
  <c r="ODG153" i="1" s="1"/>
  <c r="NTD153" i="1"/>
  <c r="NTH153" i="1" s="1"/>
  <c r="NTK153" i="1" s="1"/>
  <c r="NJH153" i="1"/>
  <c r="NJL153" i="1" s="1"/>
  <c r="NJO153" i="1" s="1"/>
  <c r="MZL153" i="1"/>
  <c r="MZP153" i="1" s="1"/>
  <c r="MZS153" i="1" s="1"/>
  <c r="MPP153" i="1"/>
  <c r="MPT153" i="1" s="1"/>
  <c r="MPW153" i="1" s="1"/>
  <c r="MFT153" i="1"/>
  <c r="MFX153" i="1" s="1"/>
  <c r="MGA153" i="1" s="1"/>
  <c r="LVX153" i="1"/>
  <c r="LWB153" i="1" s="1"/>
  <c r="LWE153" i="1" s="1"/>
  <c r="LMB153" i="1"/>
  <c r="LMF153" i="1" s="1"/>
  <c r="LMI153" i="1" s="1"/>
  <c r="LCF153" i="1"/>
  <c r="LCJ153" i="1" s="1"/>
  <c r="LCM153" i="1" s="1"/>
  <c r="KSJ153" i="1"/>
  <c r="KSN153" i="1" s="1"/>
  <c r="KSQ153" i="1" s="1"/>
  <c r="KIN153" i="1"/>
  <c r="KIR153" i="1" s="1"/>
  <c r="KIU153" i="1" s="1"/>
  <c r="JYR153" i="1"/>
  <c r="JYV153" i="1" s="1"/>
  <c r="JYY153" i="1" s="1"/>
  <c r="JOV153" i="1"/>
  <c r="JOZ153" i="1" s="1"/>
  <c r="JPC153" i="1" s="1"/>
  <c r="JEZ153" i="1"/>
  <c r="JFD153" i="1" s="1"/>
  <c r="JFG153" i="1" s="1"/>
  <c r="IVD153" i="1"/>
  <c r="IVH153" i="1" s="1"/>
  <c r="IVK153" i="1" s="1"/>
  <c r="ILH153" i="1"/>
  <c r="ILL153" i="1" s="1"/>
  <c r="ILO153" i="1" s="1"/>
  <c r="IBL153" i="1"/>
  <c r="IBP153" i="1" s="1"/>
  <c r="IBS153" i="1" s="1"/>
  <c r="HRP153" i="1"/>
  <c r="HRT153" i="1" s="1"/>
  <c r="HRW153" i="1" s="1"/>
  <c r="HHT153" i="1"/>
  <c r="HHX153" i="1" s="1"/>
  <c r="HIA153" i="1" s="1"/>
  <c r="GXX153" i="1"/>
  <c r="GYB153" i="1" s="1"/>
  <c r="GYE153" i="1" s="1"/>
  <c r="GOB153" i="1"/>
  <c r="GOF153" i="1" s="1"/>
  <c r="GOI153" i="1" s="1"/>
  <c r="GEF153" i="1"/>
  <c r="GEJ153" i="1" s="1"/>
  <c r="GEM153" i="1" s="1"/>
  <c r="FUJ153" i="1"/>
  <c r="FUN153" i="1" s="1"/>
  <c r="FUQ153" i="1" s="1"/>
  <c r="FKN153" i="1"/>
  <c r="FKR153" i="1" s="1"/>
  <c r="FKU153" i="1" s="1"/>
  <c r="FAR153" i="1"/>
  <c r="FAV153" i="1" s="1"/>
  <c r="FAY153" i="1" s="1"/>
  <c r="EQV153" i="1"/>
  <c r="EQZ153" i="1" s="1"/>
  <c r="ERC153" i="1" s="1"/>
  <c r="EGZ153" i="1"/>
  <c r="EHD153" i="1" s="1"/>
  <c r="EHG153" i="1" s="1"/>
  <c r="DXD153" i="1"/>
  <c r="DXH153" i="1" s="1"/>
  <c r="DXK153" i="1" s="1"/>
  <c r="DNH153" i="1"/>
  <c r="DNL153" i="1" s="1"/>
  <c r="DNO153" i="1" s="1"/>
  <c r="DDL153" i="1"/>
  <c r="DDP153" i="1" s="1"/>
  <c r="DDS153" i="1" s="1"/>
  <c r="CTP153" i="1"/>
  <c r="CTT153" i="1" s="1"/>
  <c r="CTW153" i="1" s="1"/>
  <c r="CJT153" i="1"/>
  <c r="CJX153" i="1" s="1"/>
  <c r="CKA153" i="1" s="1"/>
  <c r="BZX153" i="1"/>
  <c r="CAB153" i="1" s="1"/>
  <c r="CAE153" i="1" s="1"/>
  <c r="BQB153" i="1"/>
  <c r="BQF153" i="1" s="1"/>
  <c r="BQI153" i="1" s="1"/>
  <c r="BGF153" i="1"/>
  <c r="BGJ153" i="1" s="1"/>
  <c r="BGM153" i="1" s="1"/>
  <c r="AWJ153" i="1"/>
  <c r="AWN153" i="1" s="1"/>
  <c r="AWQ153" i="1" s="1"/>
  <c r="AMN153" i="1"/>
  <c r="AMR153" i="1" s="1"/>
  <c r="AMU153" i="1" s="1"/>
  <c r="ACR153" i="1"/>
  <c r="ACV153" i="1" s="1"/>
  <c r="ACY153" i="1" s="1"/>
  <c r="SV153" i="1"/>
  <c r="SZ153" i="1" s="1"/>
  <c r="TC153" i="1" s="1"/>
  <c r="IZ153" i="1"/>
  <c r="JD153" i="1" s="1"/>
  <c r="JG153" i="1" s="1"/>
  <c r="WVK66" i="1"/>
  <c r="WVM66" i="1" s="1"/>
  <c r="WVR66" i="1" s="1"/>
  <c r="WLO66" i="1"/>
  <c r="WLQ66" i="1" s="1"/>
  <c r="WLV66" i="1" s="1"/>
  <c r="WBS66" i="1"/>
  <c r="WBU66" i="1" s="1"/>
  <c r="WBZ66" i="1" s="1"/>
  <c r="VRW66" i="1"/>
  <c r="VRY66" i="1" s="1"/>
  <c r="VSD66" i="1" s="1"/>
  <c r="VIA66" i="1"/>
  <c r="VIC66" i="1" s="1"/>
  <c r="VIH66" i="1" s="1"/>
  <c r="UYE66" i="1"/>
  <c r="UYG66" i="1" s="1"/>
  <c r="UYL66" i="1" s="1"/>
  <c r="UOI66" i="1"/>
  <c r="UOK66" i="1" s="1"/>
  <c r="UOP66" i="1" s="1"/>
  <c r="UEM66" i="1"/>
  <c r="UEO66" i="1" s="1"/>
  <c r="UET66" i="1" s="1"/>
  <c r="TUQ66" i="1"/>
  <c r="TUS66" i="1" s="1"/>
  <c r="TUX66" i="1" s="1"/>
  <c r="TKU66" i="1"/>
  <c r="TKW66" i="1" s="1"/>
  <c r="TLB66" i="1" s="1"/>
  <c r="TAY66" i="1"/>
  <c r="TBA66" i="1" s="1"/>
  <c r="TBF66" i="1" s="1"/>
  <c r="SRC66" i="1"/>
  <c r="SRE66" i="1" s="1"/>
  <c r="SRJ66" i="1" s="1"/>
  <c r="SHG66" i="1"/>
  <c r="SHI66" i="1" s="1"/>
  <c r="SHN66" i="1" s="1"/>
  <c r="RXK66" i="1"/>
  <c r="RXM66" i="1" s="1"/>
  <c r="RXR66" i="1" s="1"/>
  <c r="RNO66" i="1"/>
  <c r="RNQ66" i="1" s="1"/>
  <c r="RNV66" i="1" s="1"/>
  <c r="RDS66" i="1"/>
  <c r="RDU66" i="1" s="1"/>
  <c r="RDZ66" i="1" s="1"/>
  <c r="QTW66" i="1"/>
  <c r="QTY66" i="1" s="1"/>
  <c r="QUD66" i="1" s="1"/>
  <c r="QKA66" i="1"/>
  <c r="QKC66" i="1" s="1"/>
  <c r="QKH66" i="1" s="1"/>
  <c r="QAE66" i="1"/>
  <c r="QAG66" i="1" s="1"/>
  <c r="QAL66" i="1" s="1"/>
  <c r="PQI66" i="1"/>
  <c r="PQK66" i="1" s="1"/>
  <c r="PQP66" i="1" s="1"/>
  <c r="PGM66" i="1"/>
  <c r="PGO66" i="1" s="1"/>
  <c r="PGT66" i="1" s="1"/>
  <c r="OWQ66" i="1"/>
  <c r="OWS66" i="1" s="1"/>
  <c r="OWX66" i="1" s="1"/>
  <c r="OMU66" i="1"/>
  <c r="OMW66" i="1" s="1"/>
  <c r="ONB66" i="1" s="1"/>
  <c r="OCY66" i="1"/>
  <c r="ODA66" i="1" s="1"/>
  <c r="ODF66" i="1" s="1"/>
  <c r="NTC66" i="1"/>
  <c r="NTE66" i="1" s="1"/>
  <c r="NTJ66" i="1" s="1"/>
  <c r="NJG66" i="1"/>
  <c r="NJI66" i="1" s="1"/>
  <c r="NJN66" i="1" s="1"/>
  <c r="MZK66" i="1"/>
  <c r="MZM66" i="1" s="1"/>
  <c r="MZR66" i="1" s="1"/>
  <c r="MPO66" i="1"/>
  <c r="MPQ66" i="1" s="1"/>
  <c r="MPV66" i="1" s="1"/>
  <c r="MFS66" i="1"/>
  <c r="MFU66" i="1" s="1"/>
  <c r="MFZ66" i="1" s="1"/>
  <c r="LVW66" i="1"/>
  <c r="LVY66" i="1" s="1"/>
  <c r="LWD66" i="1" s="1"/>
  <c r="LMA66" i="1"/>
  <c r="LMC66" i="1" s="1"/>
  <c r="LMH66" i="1" s="1"/>
  <c r="LCE66" i="1"/>
  <c r="LCG66" i="1" s="1"/>
  <c r="LCL66" i="1" s="1"/>
  <c r="KSI66" i="1"/>
  <c r="KSK66" i="1" s="1"/>
  <c r="KSP66" i="1" s="1"/>
  <c r="KIM66" i="1"/>
  <c r="KIO66" i="1" s="1"/>
  <c r="KIT66" i="1" s="1"/>
  <c r="JYQ66" i="1"/>
  <c r="JYS66" i="1" s="1"/>
  <c r="JYX66" i="1" s="1"/>
  <c r="JOU66" i="1"/>
  <c r="JOW66" i="1" s="1"/>
  <c r="JPB66" i="1" s="1"/>
  <c r="JEY66" i="1"/>
  <c r="JFA66" i="1" s="1"/>
  <c r="JFF66" i="1" s="1"/>
  <c r="IVC66" i="1"/>
  <c r="IVE66" i="1" s="1"/>
  <c r="IVJ66" i="1" s="1"/>
  <c r="ILG66" i="1"/>
  <c r="ILI66" i="1" s="1"/>
  <c r="ILN66" i="1" s="1"/>
  <c r="IBK66" i="1"/>
  <c r="IBM66" i="1" s="1"/>
  <c r="IBR66" i="1" s="1"/>
  <c r="HRO66" i="1"/>
  <c r="HRQ66" i="1" s="1"/>
  <c r="HRV66" i="1" s="1"/>
  <c r="HHS66" i="1"/>
  <c r="HHU66" i="1" s="1"/>
  <c r="HHZ66" i="1" s="1"/>
  <c r="GXW66" i="1"/>
  <c r="GXY66" i="1" s="1"/>
  <c r="GYD66" i="1" s="1"/>
  <c r="GOA66" i="1"/>
  <c r="GOC66" i="1" s="1"/>
  <c r="GOH66" i="1" s="1"/>
  <c r="GEE66" i="1"/>
  <c r="GEG66" i="1" s="1"/>
  <c r="GEL66" i="1" s="1"/>
  <c r="FUI66" i="1"/>
  <c r="FUK66" i="1" s="1"/>
  <c r="FUP66" i="1" s="1"/>
  <c r="FKM66" i="1"/>
  <c r="FKO66" i="1" s="1"/>
  <c r="FKT66" i="1" s="1"/>
  <c r="FAQ66" i="1"/>
  <c r="FAS66" i="1" s="1"/>
  <c r="FAX66" i="1" s="1"/>
  <c r="EQU66" i="1"/>
  <c r="EQW66" i="1" s="1"/>
  <c r="ERB66" i="1" s="1"/>
  <c r="EGY66" i="1"/>
  <c r="EHA66" i="1" s="1"/>
  <c r="EHF66" i="1" s="1"/>
  <c r="DXC66" i="1"/>
  <c r="DXE66" i="1" s="1"/>
  <c r="DXJ66" i="1" s="1"/>
  <c r="DNG66" i="1"/>
  <c r="DNI66" i="1" s="1"/>
  <c r="DNN66" i="1" s="1"/>
  <c r="DDK66" i="1"/>
  <c r="DDM66" i="1" s="1"/>
  <c r="DDR66" i="1" s="1"/>
  <c r="CTO66" i="1"/>
  <c r="CTQ66" i="1" s="1"/>
  <c r="CTV66" i="1" s="1"/>
  <c r="CJS66" i="1"/>
  <c r="CJU66" i="1" s="1"/>
  <c r="CJZ66" i="1" s="1"/>
  <c r="BZW66" i="1"/>
  <c r="BZY66" i="1" s="1"/>
  <c r="CAD66" i="1" s="1"/>
  <c r="BQA66" i="1"/>
  <c r="BQC66" i="1" s="1"/>
  <c r="BQH66" i="1" s="1"/>
  <c r="BGE66" i="1"/>
  <c r="BGG66" i="1" s="1"/>
  <c r="BGL66" i="1" s="1"/>
  <c r="AWI66" i="1"/>
  <c r="AWK66" i="1" s="1"/>
  <c r="AWP66" i="1" s="1"/>
  <c r="AMM66" i="1"/>
  <c r="AMO66" i="1" s="1"/>
  <c r="AMT66" i="1" s="1"/>
  <c r="ACQ66" i="1"/>
  <c r="ACS66" i="1" s="1"/>
  <c r="ACX66" i="1" s="1"/>
  <c r="SU66" i="1"/>
  <c r="SW66" i="1" s="1"/>
  <c r="TB66" i="1" s="1"/>
  <c r="IY66" i="1"/>
  <c r="JA66" i="1" s="1"/>
  <c r="JF66" i="1" s="1"/>
  <c r="WVL65" i="1"/>
  <c r="WVK65" i="1"/>
  <c r="WLP65" i="1"/>
  <c r="WLO65" i="1"/>
  <c r="WBT65" i="1"/>
  <c r="WBS65" i="1"/>
  <c r="VRX65" i="1"/>
  <c r="VRW65" i="1"/>
  <c r="VIB65" i="1"/>
  <c r="VIA65" i="1"/>
  <c r="UYF65" i="1"/>
  <c r="UYE65" i="1"/>
  <c r="UOJ65" i="1"/>
  <c r="UOI65" i="1"/>
  <c r="UEN65" i="1"/>
  <c r="UEM65" i="1"/>
  <c r="TUR65" i="1"/>
  <c r="TUQ65" i="1"/>
  <c r="TKV65" i="1"/>
  <c r="TKU65" i="1"/>
  <c r="TAZ65" i="1"/>
  <c r="TAY65" i="1"/>
  <c r="SRD65" i="1"/>
  <c r="SRC65" i="1"/>
  <c r="SHH65" i="1"/>
  <c r="SHG65" i="1"/>
  <c r="RXL65" i="1"/>
  <c r="RXK65" i="1"/>
  <c r="RNP65" i="1"/>
  <c r="RNO65" i="1"/>
  <c r="RDT65" i="1"/>
  <c r="RDS65" i="1"/>
  <c r="QTX65" i="1"/>
  <c r="QTW65" i="1"/>
  <c r="QKB65" i="1"/>
  <c r="QKA65" i="1"/>
  <c r="QAF65" i="1"/>
  <c r="QAE65" i="1"/>
  <c r="PQJ65" i="1"/>
  <c r="PQI65" i="1"/>
  <c r="PGN65" i="1"/>
  <c r="PGM65" i="1"/>
  <c r="OWR65" i="1"/>
  <c r="OWQ65" i="1"/>
  <c r="OMV65" i="1"/>
  <c r="OMU65" i="1"/>
  <c r="OCZ65" i="1"/>
  <c r="OCY65" i="1"/>
  <c r="NTD65" i="1"/>
  <c r="NTC65" i="1"/>
  <c r="NJH65" i="1"/>
  <c r="NJG65" i="1"/>
  <c r="MZL65" i="1"/>
  <c r="MZK65" i="1"/>
  <c r="MPP65" i="1"/>
  <c r="MPO65" i="1"/>
  <c r="MFT65" i="1"/>
  <c r="MFS65" i="1"/>
  <c r="LVX65" i="1"/>
  <c r="LVW65" i="1"/>
  <c r="LMB65" i="1"/>
  <c r="LMA65" i="1"/>
  <c r="LCF65" i="1"/>
  <c r="LCE65" i="1"/>
  <c r="KSJ65" i="1"/>
  <c r="KSI65" i="1"/>
  <c r="KIN65" i="1"/>
  <c r="KIM65" i="1"/>
  <c r="JYR65" i="1"/>
  <c r="JYQ65" i="1"/>
  <c r="JOV65" i="1"/>
  <c r="JOU65" i="1"/>
  <c r="JEZ65" i="1"/>
  <c r="JEY65" i="1"/>
  <c r="IVD65" i="1"/>
  <c r="IVC65" i="1"/>
  <c r="ILH65" i="1"/>
  <c r="ILG65" i="1"/>
  <c r="IBL65" i="1"/>
  <c r="IBK65" i="1"/>
  <c r="HRP65" i="1"/>
  <c r="HRO65" i="1"/>
  <c r="HHT65" i="1"/>
  <c r="HHS65" i="1"/>
  <c r="GXX65" i="1"/>
  <c r="GXW65" i="1"/>
  <c r="GOB65" i="1"/>
  <c r="GOA65" i="1"/>
  <c r="GEF65" i="1"/>
  <c r="GEE65" i="1"/>
  <c r="FUJ65" i="1"/>
  <c r="FUI65" i="1"/>
  <c r="FKN65" i="1"/>
  <c r="FKM65" i="1"/>
  <c r="FAR65" i="1"/>
  <c r="FAQ65" i="1"/>
  <c r="EQV65" i="1"/>
  <c r="EQU65" i="1"/>
  <c r="EGZ65" i="1"/>
  <c r="EGY65" i="1"/>
  <c r="DXD65" i="1"/>
  <c r="DXC65" i="1"/>
  <c r="DNH65" i="1"/>
  <c r="DNG65" i="1"/>
  <c r="DDL65" i="1"/>
  <c r="DDK65" i="1"/>
  <c r="CTP65" i="1"/>
  <c r="CTO65" i="1"/>
  <c r="CJT65" i="1"/>
  <c r="CJS65" i="1"/>
  <c r="BZX65" i="1"/>
  <c r="BZW65" i="1"/>
  <c r="BQB65" i="1"/>
  <c r="BQA65" i="1"/>
  <c r="BGF65" i="1"/>
  <c r="BGE65" i="1"/>
  <c r="AWJ65" i="1"/>
  <c r="AWI65" i="1"/>
  <c r="AMN65" i="1"/>
  <c r="AMM65" i="1"/>
  <c r="ACR65" i="1"/>
  <c r="ACQ65" i="1"/>
  <c r="SV65" i="1"/>
  <c r="SU65" i="1"/>
  <c r="IZ65" i="1"/>
  <c r="IY65" i="1"/>
  <c r="WVK64" i="1"/>
  <c r="WVQ64" i="1" s="1"/>
  <c r="WVR64" i="1" s="1"/>
  <c r="WLO64" i="1"/>
  <c r="WLU64" i="1" s="1"/>
  <c r="WLV64" i="1" s="1"/>
  <c r="WBS64" i="1"/>
  <c r="WBY64" i="1" s="1"/>
  <c r="WBZ64" i="1" s="1"/>
  <c r="VRW64" i="1"/>
  <c r="VSC64" i="1" s="1"/>
  <c r="VSD64" i="1" s="1"/>
  <c r="VIA64" i="1"/>
  <c r="VIG64" i="1" s="1"/>
  <c r="VIH64" i="1" s="1"/>
  <c r="UYE64" i="1"/>
  <c r="UYK64" i="1" s="1"/>
  <c r="UYL64" i="1" s="1"/>
  <c r="UOI64" i="1"/>
  <c r="UOO64" i="1" s="1"/>
  <c r="UOP64" i="1" s="1"/>
  <c r="UEM64" i="1"/>
  <c r="UES64" i="1" s="1"/>
  <c r="UET64" i="1" s="1"/>
  <c r="TUQ64" i="1"/>
  <c r="TUW64" i="1" s="1"/>
  <c r="TUX64" i="1" s="1"/>
  <c r="TKU64" i="1"/>
  <c r="TLA64" i="1" s="1"/>
  <c r="TLB64" i="1" s="1"/>
  <c r="TAY64" i="1"/>
  <c r="TBE64" i="1" s="1"/>
  <c r="TBF64" i="1" s="1"/>
  <c r="SRC64" i="1"/>
  <c r="SRI64" i="1" s="1"/>
  <c r="SRJ64" i="1" s="1"/>
  <c r="SHG64" i="1"/>
  <c r="SHM64" i="1" s="1"/>
  <c r="SHN64" i="1" s="1"/>
  <c r="RXK64" i="1"/>
  <c r="RXQ64" i="1" s="1"/>
  <c r="RXR64" i="1" s="1"/>
  <c r="RNO64" i="1"/>
  <c r="RNU64" i="1" s="1"/>
  <c r="RNV64" i="1" s="1"/>
  <c r="RDS64" i="1"/>
  <c r="RDY64" i="1" s="1"/>
  <c r="RDZ64" i="1" s="1"/>
  <c r="QTW64" i="1"/>
  <c r="QUC64" i="1" s="1"/>
  <c r="QUD64" i="1" s="1"/>
  <c r="QKA64" i="1"/>
  <c r="QKG64" i="1" s="1"/>
  <c r="QKH64" i="1" s="1"/>
  <c r="QAE64" i="1"/>
  <c r="QAK64" i="1" s="1"/>
  <c r="QAL64" i="1" s="1"/>
  <c r="PQI64" i="1"/>
  <c r="PQO64" i="1" s="1"/>
  <c r="PQP64" i="1" s="1"/>
  <c r="PGM64" i="1"/>
  <c r="PGS64" i="1" s="1"/>
  <c r="PGT64" i="1" s="1"/>
  <c r="OWQ64" i="1"/>
  <c r="OWW64" i="1" s="1"/>
  <c r="OWX64" i="1" s="1"/>
  <c r="OMU64" i="1"/>
  <c r="ONA64" i="1" s="1"/>
  <c r="ONB64" i="1" s="1"/>
  <c r="OCY64" i="1"/>
  <c r="ODE64" i="1" s="1"/>
  <c r="ODF64" i="1" s="1"/>
  <c r="NTC64" i="1"/>
  <c r="NTI64" i="1" s="1"/>
  <c r="NTJ64" i="1" s="1"/>
  <c r="NJG64" i="1"/>
  <c r="NJM64" i="1" s="1"/>
  <c r="NJN64" i="1" s="1"/>
  <c r="MZK64" i="1"/>
  <c r="MZQ64" i="1" s="1"/>
  <c r="MZR64" i="1" s="1"/>
  <c r="MPO64" i="1"/>
  <c r="MPU64" i="1" s="1"/>
  <c r="MPV64" i="1" s="1"/>
  <c r="MFS64" i="1"/>
  <c r="MFY64" i="1" s="1"/>
  <c r="MFZ64" i="1" s="1"/>
  <c r="LVW64" i="1"/>
  <c r="LWC64" i="1" s="1"/>
  <c r="LWD64" i="1" s="1"/>
  <c r="LMA64" i="1"/>
  <c r="LMG64" i="1" s="1"/>
  <c r="LMH64" i="1" s="1"/>
  <c r="LCE64" i="1"/>
  <c r="LCK64" i="1" s="1"/>
  <c r="LCL64" i="1" s="1"/>
  <c r="KSI64" i="1"/>
  <c r="KSO64" i="1" s="1"/>
  <c r="KSP64" i="1" s="1"/>
  <c r="KIM64" i="1"/>
  <c r="KIS64" i="1" s="1"/>
  <c r="KIT64" i="1" s="1"/>
  <c r="JYQ64" i="1"/>
  <c r="JYW64" i="1" s="1"/>
  <c r="JYX64" i="1" s="1"/>
  <c r="JOU64" i="1"/>
  <c r="JPA64" i="1" s="1"/>
  <c r="JPB64" i="1" s="1"/>
  <c r="JEY64" i="1"/>
  <c r="JFE64" i="1" s="1"/>
  <c r="JFF64" i="1" s="1"/>
  <c r="IVC64" i="1"/>
  <c r="IVI64" i="1" s="1"/>
  <c r="IVJ64" i="1" s="1"/>
  <c r="ILG64" i="1"/>
  <c r="ILM64" i="1" s="1"/>
  <c r="ILN64" i="1" s="1"/>
  <c r="IBK64" i="1"/>
  <c r="IBQ64" i="1" s="1"/>
  <c r="IBR64" i="1" s="1"/>
  <c r="HRO64" i="1"/>
  <c r="HRU64" i="1" s="1"/>
  <c r="HRV64" i="1" s="1"/>
  <c r="HHS64" i="1"/>
  <c r="HHY64" i="1" s="1"/>
  <c r="HHZ64" i="1" s="1"/>
  <c r="GXW64" i="1"/>
  <c r="GYC64" i="1" s="1"/>
  <c r="GYD64" i="1" s="1"/>
  <c r="GOA64" i="1"/>
  <c r="GOG64" i="1" s="1"/>
  <c r="GOH64" i="1" s="1"/>
  <c r="GEE64" i="1"/>
  <c r="GEK64" i="1" s="1"/>
  <c r="GEL64" i="1" s="1"/>
  <c r="FUI64" i="1"/>
  <c r="FUO64" i="1" s="1"/>
  <c r="FUP64" i="1" s="1"/>
  <c r="FKM64" i="1"/>
  <c r="FKS64" i="1" s="1"/>
  <c r="FKT64" i="1" s="1"/>
  <c r="FAQ64" i="1"/>
  <c r="FAW64" i="1" s="1"/>
  <c r="FAX64" i="1" s="1"/>
  <c r="EQU64" i="1"/>
  <c r="ERA64" i="1" s="1"/>
  <c r="ERB64" i="1" s="1"/>
  <c r="EGY64" i="1"/>
  <c r="EHE64" i="1" s="1"/>
  <c r="EHF64" i="1" s="1"/>
  <c r="DXC64" i="1"/>
  <c r="DXI64" i="1" s="1"/>
  <c r="DXJ64" i="1" s="1"/>
  <c r="DNG64" i="1"/>
  <c r="DNM64" i="1" s="1"/>
  <c r="DNN64" i="1" s="1"/>
  <c r="DDK64" i="1"/>
  <c r="DDQ64" i="1" s="1"/>
  <c r="DDR64" i="1" s="1"/>
  <c r="CTO64" i="1"/>
  <c r="CTU64" i="1" s="1"/>
  <c r="CTV64" i="1" s="1"/>
  <c r="CJS64" i="1"/>
  <c r="CJY64" i="1" s="1"/>
  <c r="CJZ64" i="1" s="1"/>
  <c r="BZW64" i="1"/>
  <c r="CAC64" i="1" s="1"/>
  <c r="CAD64" i="1" s="1"/>
  <c r="BQA64" i="1"/>
  <c r="BQG64" i="1" s="1"/>
  <c r="BQH64" i="1" s="1"/>
  <c r="BGE64" i="1"/>
  <c r="BGK64" i="1" s="1"/>
  <c r="BGL64" i="1" s="1"/>
  <c r="AWI64" i="1"/>
  <c r="AWO64" i="1" s="1"/>
  <c r="AWP64" i="1" s="1"/>
  <c r="AMM64" i="1"/>
  <c r="AMS64" i="1" s="1"/>
  <c r="AMT64" i="1" s="1"/>
  <c r="ACQ64" i="1"/>
  <c r="ACW64" i="1" s="1"/>
  <c r="ACX64" i="1" s="1"/>
  <c r="SU64" i="1"/>
  <c r="TA64" i="1" s="1"/>
  <c r="TB64" i="1" s="1"/>
  <c r="IY64" i="1"/>
  <c r="JE64" i="1" s="1"/>
  <c r="JF64" i="1" s="1"/>
  <c r="WVK63" i="1"/>
  <c r="WVO63" i="1" s="1"/>
  <c r="WVR63" i="1" s="1"/>
  <c r="WLO63" i="1"/>
  <c r="WLS63" i="1" s="1"/>
  <c r="WLV63" i="1" s="1"/>
  <c r="WBS63" i="1"/>
  <c r="WBW63" i="1" s="1"/>
  <c r="WBZ63" i="1" s="1"/>
  <c r="VRW63" i="1"/>
  <c r="VSA63" i="1" s="1"/>
  <c r="VSD63" i="1" s="1"/>
  <c r="VIA63" i="1"/>
  <c r="VIE63" i="1" s="1"/>
  <c r="VIH63" i="1" s="1"/>
  <c r="UYE63" i="1"/>
  <c r="UYI63" i="1" s="1"/>
  <c r="UYL63" i="1" s="1"/>
  <c r="UOI63" i="1"/>
  <c r="UOM63" i="1" s="1"/>
  <c r="UOP63" i="1" s="1"/>
  <c r="UEM63" i="1"/>
  <c r="UEQ63" i="1" s="1"/>
  <c r="UET63" i="1" s="1"/>
  <c r="TUQ63" i="1"/>
  <c r="TUU63" i="1" s="1"/>
  <c r="TUX63" i="1" s="1"/>
  <c r="TKU63" i="1"/>
  <c r="TKY63" i="1" s="1"/>
  <c r="TLB63" i="1" s="1"/>
  <c r="TAY63" i="1"/>
  <c r="TBC63" i="1" s="1"/>
  <c r="TBF63" i="1" s="1"/>
  <c r="SRC63" i="1"/>
  <c r="SRG63" i="1" s="1"/>
  <c r="SRJ63" i="1" s="1"/>
  <c r="SHG63" i="1"/>
  <c r="SHK63" i="1" s="1"/>
  <c r="SHN63" i="1" s="1"/>
  <c r="RXK63" i="1"/>
  <c r="RXO63" i="1" s="1"/>
  <c r="RXR63" i="1" s="1"/>
  <c r="RNO63" i="1"/>
  <c r="RNS63" i="1" s="1"/>
  <c r="RNV63" i="1" s="1"/>
  <c r="RDS63" i="1"/>
  <c r="RDW63" i="1" s="1"/>
  <c r="RDZ63" i="1" s="1"/>
  <c r="QTW63" i="1"/>
  <c r="QUA63" i="1" s="1"/>
  <c r="QUD63" i="1" s="1"/>
  <c r="QKA63" i="1"/>
  <c r="QKE63" i="1" s="1"/>
  <c r="QKH63" i="1" s="1"/>
  <c r="QAE63" i="1"/>
  <c r="QAI63" i="1" s="1"/>
  <c r="QAL63" i="1" s="1"/>
  <c r="PQI63" i="1"/>
  <c r="PQM63" i="1" s="1"/>
  <c r="PQP63" i="1" s="1"/>
  <c r="PGM63" i="1"/>
  <c r="PGQ63" i="1" s="1"/>
  <c r="PGT63" i="1" s="1"/>
  <c r="OWQ63" i="1"/>
  <c r="OWU63" i="1" s="1"/>
  <c r="OWX63" i="1" s="1"/>
  <c r="OMU63" i="1"/>
  <c r="OMY63" i="1" s="1"/>
  <c r="ONB63" i="1" s="1"/>
  <c r="OCY63" i="1"/>
  <c r="ODC63" i="1" s="1"/>
  <c r="ODF63" i="1" s="1"/>
  <c r="NTC63" i="1"/>
  <c r="NTG63" i="1" s="1"/>
  <c r="NTJ63" i="1" s="1"/>
  <c r="NJG63" i="1"/>
  <c r="NJK63" i="1" s="1"/>
  <c r="NJN63" i="1" s="1"/>
  <c r="MZK63" i="1"/>
  <c r="MZO63" i="1" s="1"/>
  <c r="MZR63" i="1" s="1"/>
  <c r="MPO63" i="1"/>
  <c r="MPS63" i="1" s="1"/>
  <c r="MPV63" i="1" s="1"/>
  <c r="MFS63" i="1"/>
  <c r="MFW63" i="1" s="1"/>
  <c r="MFZ63" i="1" s="1"/>
  <c r="LVW63" i="1"/>
  <c r="LWA63" i="1" s="1"/>
  <c r="LWD63" i="1" s="1"/>
  <c r="LMA63" i="1"/>
  <c r="LME63" i="1" s="1"/>
  <c r="LMH63" i="1" s="1"/>
  <c r="LCE63" i="1"/>
  <c r="LCI63" i="1" s="1"/>
  <c r="LCL63" i="1" s="1"/>
  <c r="KSI63" i="1"/>
  <c r="KSM63" i="1" s="1"/>
  <c r="KSP63" i="1" s="1"/>
  <c r="KIM63" i="1"/>
  <c r="KIQ63" i="1" s="1"/>
  <c r="KIT63" i="1" s="1"/>
  <c r="JYQ63" i="1"/>
  <c r="JYU63" i="1" s="1"/>
  <c r="JYX63" i="1" s="1"/>
  <c r="JOU63" i="1"/>
  <c r="JOY63" i="1" s="1"/>
  <c r="JPB63" i="1" s="1"/>
  <c r="JEY63" i="1"/>
  <c r="JFC63" i="1" s="1"/>
  <c r="JFF63" i="1" s="1"/>
  <c r="IVC63" i="1"/>
  <c r="IVG63" i="1" s="1"/>
  <c r="IVJ63" i="1" s="1"/>
  <c r="ILG63" i="1"/>
  <c r="ILK63" i="1" s="1"/>
  <c r="ILN63" i="1" s="1"/>
  <c r="IBK63" i="1"/>
  <c r="IBO63" i="1" s="1"/>
  <c r="IBR63" i="1" s="1"/>
  <c r="HRO63" i="1"/>
  <c r="HRS63" i="1" s="1"/>
  <c r="HRV63" i="1" s="1"/>
  <c r="HHS63" i="1"/>
  <c r="HHW63" i="1" s="1"/>
  <c r="HHZ63" i="1" s="1"/>
  <c r="GXW63" i="1"/>
  <c r="GYA63" i="1" s="1"/>
  <c r="GYD63" i="1" s="1"/>
  <c r="GOA63" i="1"/>
  <c r="GOE63" i="1" s="1"/>
  <c r="GOH63" i="1" s="1"/>
  <c r="GEE63" i="1"/>
  <c r="GEI63" i="1" s="1"/>
  <c r="GEL63" i="1" s="1"/>
  <c r="FUI63" i="1"/>
  <c r="FUM63" i="1" s="1"/>
  <c r="FUP63" i="1" s="1"/>
  <c r="FKM63" i="1"/>
  <c r="FKQ63" i="1" s="1"/>
  <c r="FKT63" i="1" s="1"/>
  <c r="FAQ63" i="1"/>
  <c r="FAU63" i="1" s="1"/>
  <c r="FAX63" i="1" s="1"/>
  <c r="EQU63" i="1"/>
  <c r="EQY63" i="1" s="1"/>
  <c r="ERB63" i="1" s="1"/>
  <c r="EGY63" i="1"/>
  <c r="EHC63" i="1" s="1"/>
  <c r="EHF63" i="1" s="1"/>
  <c r="DXC63" i="1"/>
  <c r="DXG63" i="1" s="1"/>
  <c r="DXJ63" i="1" s="1"/>
  <c r="DNG63" i="1"/>
  <c r="DNK63" i="1" s="1"/>
  <c r="DNN63" i="1" s="1"/>
  <c r="DDK63" i="1"/>
  <c r="DDO63" i="1" s="1"/>
  <c r="DDR63" i="1" s="1"/>
  <c r="CTO63" i="1"/>
  <c r="CTS63" i="1" s="1"/>
  <c r="CTV63" i="1" s="1"/>
  <c r="CJS63" i="1"/>
  <c r="CJW63" i="1" s="1"/>
  <c r="CJZ63" i="1" s="1"/>
  <c r="BZW63" i="1"/>
  <c r="CAA63" i="1" s="1"/>
  <c r="CAD63" i="1" s="1"/>
  <c r="BQA63" i="1"/>
  <c r="BQE63" i="1" s="1"/>
  <c r="BQH63" i="1" s="1"/>
  <c r="BGE63" i="1"/>
  <c r="BGI63" i="1" s="1"/>
  <c r="BGL63" i="1" s="1"/>
  <c r="AWI63" i="1"/>
  <c r="AWM63" i="1" s="1"/>
  <c r="AWP63" i="1" s="1"/>
  <c r="AMM63" i="1"/>
  <c r="AMQ63" i="1" s="1"/>
  <c r="AMT63" i="1" s="1"/>
  <c r="ACQ63" i="1"/>
  <c r="ACU63" i="1" s="1"/>
  <c r="ACX63" i="1" s="1"/>
  <c r="SU63" i="1"/>
  <c r="SY63" i="1" s="1"/>
  <c r="TB63" i="1" s="1"/>
  <c r="IY63" i="1"/>
  <c r="JC63" i="1" s="1"/>
  <c r="JF63" i="1" s="1"/>
  <c r="A1" i="1"/>
  <c r="JYT155" i="1" l="1"/>
  <c r="JYY155" i="1" s="1"/>
  <c r="LMD155" i="1"/>
  <c r="LMI155" i="1" s="1"/>
  <c r="OMX155" i="1"/>
  <c r="ONC155" i="1" s="1"/>
  <c r="RNR155" i="1"/>
  <c r="RNW155" i="1" s="1"/>
  <c r="TBB155" i="1"/>
  <c r="TBG155" i="1" s="1"/>
  <c r="UOL155" i="1"/>
  <c r="UOQ155" i="1" s="1"/>
  <c r="EQX155" i="1"/>
  <c r="ERC155" i="1" s="1"/>
  <c r="HRR155" i="1"/>
  <c r="HRW155" i="1" s="1"/>
  <c r="KSL155" i="1"/>
  <c r="KSQ155" i="1" s="1"/>
  <c r="NTF155" i="1"/>
  <c r="NTK155" i="1" s="1"/>
  <c r="SW65" i="1"/>
  <c r="TB65" i="1" s="1"/>
  <c r="CTQ65" i="1"/>
  <c r="CTV65" i="1" s="1"/>
  <c r="FUK65" i="1"/>
  <c r="FUP65" i="1" s="1"/>
  <c r="IVE65" i="1"/>
  <c r="IVJ65" i="1" s="1"/>
  <c r="LVY65" i="1"/>
  <c r="LWD65" i="1" s="1"/>
  <c r="RXM65" i="1"/>
  <c r="RXR65" i="1" s="1"/>
  <c r="UYG65" i="1"/>
  <c r="UYL65" i="1" s="1"/>
  <c r="BQD155" i="1"/>
  <c r="BQI155" i="1" s="1"/>
  <c r="KIP155" i="1"/>
  <c r="KIU155" i="1" s="1"/>
  <c r="NJJ155" i="1"/>
  <c r="NJO155" i="1" s="1"/>
  <c r="QKD155" i="1"/>
  <c r="QKI155" i="1" s="1"/>
  <c r="HRQ65" i="1"/>
  <c r="HRV65" i="1" s="1"/>
  <c r="WBV155" i="1"/>
  <c r="WCA155" i="1" s="1"/>
  <c r="QTY65" i="1"/>
  <c r="QUD65" i="1" s="1"/>
  <c r="WVM65" i="1"/>
  <c r="WVR65" i="1" s="1"/>
  <c r="CJU65" i="1"/>
  <c r="CJZ65" i="1" s="1"/>
  <c r="FKO65" i="1"/>
  <c r="FKT65" i="1" s="1"/>
  <c r="ILI65" i="1"/>
  <c r="ILN65" i="1" s="1"/>
  <c r="LMC65" i="1"/>
  <c r="LMH65" i="1" s="1"/>
  <c r="OMW65" i="1"/>
  <c r="ONB65" i="1" s="1"/>
  <c r="RNQ65" i="1"/>
  <c r="RNV65" i="1" s="1"/>
  <c r="UOK65" i="1"/>
  <c r="UOP65" i="1" s="1"/>
  <c r="RDV155" i="1"/>
  <c r="REA155" i="1" s="1"/>
  <c r="UEP155" i="1"/>
  <c r="UEU155" i="1" s="1"/>
  <c r="VRZ155" i="1"/>
  <c r="VSE155" i="1" s="1"/>
  <c r="JA65" i="1"/>
  <c r="JF65" i="1" s="1"/>
  <c r="OWS65" i="1"/>
  <c r="OWX65" i="1" s="1"/>
  <c r="EQW65" i="1"/>
  <c r="ERB65" i="1" s="1"/>
  <c r="ACT155" i="1"/>
  <c r="ACY155" i="1" s="1"/>
  <c r="JFB155" i="1"/>
  <c r="JFG155" i="1" s="1"/>
  <c r="PGP155" i="1"/>
  <c r="PGU155" i="1" s="1"/>
  <c r="SHJ155" i="1"/>
  <c r="SHO155" i="1" s="1"/>
  <c r="VID155" i="1"/>
  <c r="VII155" i="1" s="1"/>
  <c r="WVN155" i="1"/>
  <c r="WVS155" i="1" s="1"/>
  <c r="FKP155" i="1"/>
  <c r="FKU155" i="1" s="1"/>
  <c r="TUS65" i="1"/>
  <c r="TUX65" i="1" s="1"/>
  <c r="QAH155" i="1"/>
  <c r="QAM155" i="1" s="1"/>
  <c r="NTE65" i="1"/>
  <c r="NTJ65" i="1" s="1"/>
  <c r="JB155" i="1"/>
  <c r="JG155" i="1" s="1"/>
  <c r="TUT155" i="1"/>
  <c r="TUY155" i="1" s="1"/>
  <c r="ILJ155" i="1"/>
  <c r="ILO155" i="1" s="1"/>
  <c r="CJV155" i="1"/>
  <c r="CKA155" i="1" s="1"/>
  <c r="BQC65" i="1"/>
  <c r="BQH65" i="1" s="1"/>
  <c r="MFV155" i="1"/>
  <c r="MGA155" i="1" s="1"/>
  <c r="AWL155" i="1"/>
  <c r="AWQ155" i="1" s="1"/>
  <c r="DXF155" i="1"/>
  <c r="DXK155" i="1" s="1"/>
  <c r="MZN155" i="1"/>
  <c r="MZS155" i="1" s="1"/>
  <c r="GXZ155" i="1"/>
  <c r="GYE155" i="1" s="1"/>
  <c r="KSK65" i="1"/>
  <c r="KSP65" i="1" s="1"/>
  <c r="DNJ155" i="1"/>
  <c r="DNO155" i="1" s="1"/>
  <c r="GOD155" i="1"/>
  <c r="GOI155" i="1" s="1"/>
  <c r="LCH155" i="1"/>
  <c r="LCM155" i="1" s="1"/>
  <c r="ODB155" i="1"/>
  <c r="ODG155" i="1" s="1"/>
  <c r="QTZ155" i="1"/>
  <c r="QUE155" i="1" s="1"/>
  <c r="DNI65" i="1"/>
  <c r="DNN65" i="1" s="1"/>
  <c r="JOW65" i="1"/>
  <c r="JPB65" i="1" s="1"/>
  <c r="PQK65" i="1"/>
  <c r="PQP65" i="1" s="1"/>
  <c r="VRY65" i="1"/>
  <c r="VSD65" i="1" s="1"/>
  <c r="BGH155" i="1"/>
  <c r="BGM155" i="1" s="1"/>
  <c r="FAT155" i="1"/>
  <c r="FAY155" i="1" s="1"/>
  <c r="GEH155" i="1"/>
  <c r="GEM155" i="1" s="1"/>
  <c r="PQL155" i="1"/>
  <c r="PQQ155" i="1" s="1"/>
  <c r="RXN155" i="1"/>
  <c r="RXS155" i="1" s="1"/>
  <c r="ACS65" i="1"/>
  <c r="ACX65" i="1" s="1"/>
  <c r="DXE65" i="1"/>
  <c r="DXJ65" i="1" s="1"/>
  <c r="GEG65" i="1"/>
  <c r="GEL65" i="1" s="1"/>
  <c r="JYS65" i="1"/>
  <c r="JYX65" i="1" s="1"/>
  <c r="MFU65" i="1"/>
  <c r="MFZ65" i="1" s="1"/>
  <c r="QAG65" i="1"/>
  <c r="QAL65" i="1" s="1"/>
  <c r="SHI65" i="1"/>
  <c r="SHN65" i="1" s="1"/>
  <c r="WBU65" i="1"/>
  <c r="WBZ65" i="1" s="1"/>
  <c r="CTR155" i="1"/>
  <c r="CTW155" i="1" s="1"/>
  <c r="IBN155" i="1"/>
  <c r="IBS155" i="1" s="1"/>
  <c r="MPR155" i="1"/>
  <c r="MPW155" i="1" s="1"/>
  <c r="OWT155" i="1"/>
  <c r="OWY155" i="1" s="1"/>
  <c r="TKX155" i="1"/>
  <c r="TLC155" i="1" s="1"/>
  <c r="AMO65" i="1"/>
  <c r="AMT65" i="1" s="1"/>
  <c r="GOC65" i="1"/>
  <c r="GOH65" i="1" s="1"/>
  <c r="MPQ65" i="1"/>
  <c r="MPV65" i="1" s="1"/>
  <c r="SRE65" i="1"/>
  <c r="SRJ65" i="1" s="1"/>
  <c r="AMP155" i="1"/>
  <c r="AMU155" i="1" s="1"/>
  <c r="EHB155" i="1"/>
  <c r="EHG155" i="1" s="1"/>
  <c r="FUL155" i="1"/>
  <c r="FUQ155" i="1" s="1"/>
  <c r="JOX155" i="1"/>
  <c r="JPC155" i="1" s="1"/>
  <c r="LVZ155" i="1"/>
  <c r="LWE155" i="1" s="1"/>
  <c r="AWK65" i="1"/>
  <c r="AWP65" i="1" s="1"/>
  <c r="DDM65" i="1"/>
  <c r="DDR65" i="1" s="1"/>
  <c r="GXY65" i="1"/>
  <c r="GYD65" i="1" s="1"/>
  <c r="JFA65" i="1"/>
  <c r="JFF65" i="1" s="1"/>
  <c r="MZM65" i="1"/>
  <c r="MZR65" i="1" s="1"/>
  <c r="PGO65" i="1"/>
  <c r="PGT65" i="1" s="1"/>
  <c r="TBA65" i="1"/>
  <c r="TBF65" i="1" s="1"/>
  <c r="VIC65" i="1"/>
  <c r="VIH65" i="1" s="1"/>
  <c r="SX155" i="1"/>
  <c r="TC155" i="1" s="1"/>
  <c r="BZZ155" i="1"/>
  <c r="CAE155" i="1" s="1"/>
  <c r="DDN155" i="1"/>
  <c r="DDS155" i="1" s="1"/>
  <c r="HHV155" i="1"/>
  <c r="HIA155" i="1" s="1"/>
  <c r="IVF155" i="1"/>
  <c r="IVK155" i="1" s="1"/>
  <c r="WLR155" i="1"/>
  <c r="WLW155" i="1" s="1"/>
  <c r="SRF155" i="1"/>
  <c r="SRK155" i="1" s="1"/>
  <c r="UYH155" i="1"/>
  <c r="UYM155" i="1" s="1"/>
  <c r="FAS65" i="1"/>
  <c r="FAX65" i="1" s="1"/>
  <c r="LCG65" i="1"/>
  <c r="LCL65" i="1" s="1"/>
  <c r="RDU65" i="1"/>
  <c r="RDZ65" i="1" s="1"/>
  <c r="EHA65" i="1"/>
  <c r="EHF65" i="1" s="1"/>
  <c r="KIO65" i="1"/>
  <c r="KIT65" i="1" s="1"/>
  <c r="QKC65" i="1"/>
  <c r="QKH65" i="1" s="1"/>
  <c r="WLQ65" i="1"/>
  <c r="WLV65" i="1" s="1"/>
  <c r="BZY65" i="1"/>
  <c r="CAD65" i="1" s="1"/>
  <c r="IBM65" i="1"/>
  <c r="IBR65" i="1" s="1"/>
  <c r="ODA65" i="1"/>
  <c r="ODF65" i="1" s="1"/>
  <c r="UEO65" i="1"/>
  <c r="UET65" i="1" s="1"/>
  <c r="BGG65" i="1"/>
  <c r="BGL65" i="1" s="1"/>
  <c r="HHU65" i="1"/>
  <c r="HHZ65" i="1" s="1"/>
  <c r="NJI65" i="1"/>
  <c r="NJN65" i="1" s="1"/>
  <c r="TKW65" i="1"/>
  <c r="TLB65" i="1" s="1"/>
</calcChain>
</file>

<file path=xl/sharedStrings.xml><?xml version="1.0" encoding="utf-8"?>
<sst xmlns="http://schemas.openxmlformats.org/spreadsheetml/2006/main" count="4384" uniqueCount="356">
  <si>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</si>
  <si>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</si>
  <si>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</si>
  <si>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</si>
  <si>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</si>
  <si>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</si>
  <si>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</si>
  <si>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</si>
  <si>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</si>
  <si>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</si>
  <si>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</si>
  <si>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</si>
  <si>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</t>
  </si>
  <si>
    <t>მუშა-მშენებლების შრომის დანახარჯი</t>
  </si>
  <si>
    <t>კაც/სთ</t>
  </si>
  <si>
    <t>მანქანები</t>
  </si>
  <si>
    <t>ლარი</t>
  </si>
  <si>
    <t>სხვა მასალები</t>
  </si>
  <si>
    <r>
      <t>მ</t>
    </r>
    <r>
      <rPr>
        <vertAlign val="superscript"/>
        <sz val="12"/>
        <rFont val="Sylfaen"/>
        <family val="1"/>
      </rPr>
      <t>3</t>
    </r>
  </si>
  <si>
    <t>მანქ/ს</t>
  </si>
  <si>
    <t>ავტოთვითმცლელით გატანა 16 კმ</t>
  </si>
  <si>
    <t>ტ</t>
  </si>
  <si>
    <t>შრომის დანახარჯი</t>
  </si>
  <si>
    <t>1-22-16</t>
  </si>
  <si>
    <t>ექსკავატორი ჩამჩის ტევადობით 0,5 მ3</t>
  </si>
  <si>
    <t>სხვა მანქანები</t>
  </si>
  <si>
    <r>
      <t xml:space="preserve">1-78-4
</t>
    </r>
    <r>
      <rPr>
        <sz val="11"/>
        <rFont val="AcadNusx"/>
      </rPr>
      <t/>
    </r>
  </si>
  <si>
    <t xml:space="preserve">1-31-2                                                         1-31-13;       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</si>
  <si>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</si>
  <si>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</si>
  <si>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ბულდოზერი   37 კვტ. 50 ცხ.ძ</t>
  </si>
  <si>
    <t>23-1-1</t>
  </si>
  <si>
    <t>ქვიშის (ფრაქცია 2-5 მმ) საფარის მოწყობა, დატკეპნით (K=0.98-1.25) მილის ქვეშ 15 სმ, ზემოდან  30 სმ</t>
  </si>
  <si>
    <t>ქვიშა  (ფრაქცია 2-5 მმ)</t>
  </si>
  <si>
    <t>12</t>
  </si>
  <si>
    <t xml:space="preserve">1-31-3             1-31-14       1-118-11 </t>
  </si>
  <si>
    <t>თხრილის შევსება ღორღით  (ფრაქცია 0-40 მმ)                           მექანიზმის გამოყენებით, 50 მ-ზე გადაადგილებით, დატკეპნით (K=0.98-1.25)</t>
  </si>
  <si>
    <t>ბულდოზერი 59 კვტ. 80 ცხ.ძ.</t>
  </si>
  <si>
    <t>სატკეპნი პნევმოსვლაზე 10ტ</t>
  </si>
  <si>
    <t>ღორღი  (ფრაქცია 0-40 მმ)</t>
  </si>
  <si>
    <t xml:space="preserve">1-31-3             1-31-14         1-118-11 </t>
  </si>
  <si>
    <t>ქვიშა-ხრეშოვანი  (ფრაქცია 0-80 მმ) ნარევი</t>
  </si>
  <si>
    <t>8-3-2</t>
  </si>
  <si>
    <t xml:space="preserve">ჭის ქვეშ ქვიშა-ხრეშოვანი  (ფრაქცია 0-56 მმ) ნარევის  ბალიშის მოწყობა 10 სმ </t>
  </si>
  <si>
    <t>ქვიშა-ხრეშოვანი  ნარევი   (ფრაქცია 0-56 მმ)</t>
  </si>
  <si>
    <t>15</t>
  </si>
  <si>
    <t>17</t>
  </si>
  <si>
    <t>ცალი</t>
  </si>
  <si>
    <t>ც</t>
  </si>
  <si>
    <t>მ3</t>
  </si>
  <si>
    <t>21</t>
  </si>
  <si>
    <t>22-30-1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</si>
  <si>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</si>
  <si>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</t>
  </si>
  <si>
    <t>კგ</t>
  </si>
  <si>
    <t>22-8-8</t>
  </si>
  <si>
    <t>მ³</t>
  </si>
  <si>
    <t>კაც.სთ</t>
  </si>
  <si>
    <t>22-23-1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</si>
  <si>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</si>
  <si>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</si>
  <si>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</si>
  <si>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22-23-2</t>
  </si>
  <si>
    <t>22-29-7</t>
  </si>
  <si>
    <t>22-22-5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</si>
  <si>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</si>
  <si>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</si>
  <si>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</si>
  <si>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ადგ.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</si>
  <si>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</si>
  <si>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</si>
  <si>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</si>
  <si>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</si>
  <si>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</si>
  <si>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1-87-2</t>
  </si>
  <si>
    <t>23-12-3</t>
  </si>
  <si>
    <t xml:space="preserve">8-4-7            </t>
  </si>
  <si>
    <t xml:space="preserve">ქვიშის გადაადგილება სამშენებლო ობიექტზე  მექანიზმის გამოყენებით და თხრილში ჩაყრა                                                      </t>
  </si>
  <si>
    <t>თხრილის შევსება ქვიშა-ხრეშოვანი  (ფრაქცია 0-80 მმ) ნარევით მექანიზმის გამოყენებით, გადაადგილებით, დატკეპნით (K=0.98-1.25)</t>
  </si>
  <si>
    <t>მიწის თხრილის  კედლებისა და ჭის ქვაბულის გამაგრება ხის ფარებით</t>
  </si>
  <si>
    <r>
      <t>მ</t>
    </r>
    <r>
      <rPr>
        <sz val="12"/>
        <rFont val="Sylfaen"/>
        <family val="1"/>
      </rPr>
      <t>³</t>
    </r>
  </si>
  <si>
    <t>23-12-1</t>
  </si>
  <si>
    <t>ბეტონი B-22.5 (მ-300) ღარებისთვის</t>
  </si>
  <si>
    <t xml:space="preserve">კანალიზაციის პოლიეთილენის გოფრირებული მილი SN8 d=300 მმ                  </t>
  </si>
  <si>
    <t>პოლიეთილენის გოფრირებული  ქუროს შეძენა, მოწყობა d=300 მმ /რეზინის საფენით/</t>
  </si>
  <si>
    <t>პოლიეთილენის გოფრირებული ქურო d=300 მმ</t>
  </si>
  <si>
    <t>რეზინის საფენი d=300 მმ</t>
  </si>
  <si>
    <t xml:space="preserve">23-22-1 </t>
  </si>
  <si>
    <t>სანიაღვრე ქსელის მოწყობა</t>
  </si>
  <si>
    <t>დღგ</t>
  </si>
  <si>
    <r>
      <t>მ</t>
    </r>
    <r>
      <rPr>
        <b/>
        <vertAlign val="superscript"/>
        <sz val="12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</si>
  <si>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</si>
  <si>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t xml:space="preserve">პოლიეთილენის ელ. ქურო d=225 მმ </t>
  </si>
  <si>
    <r>
      <t>მ</t>
    </r>
    <r>
      <rPr>
        <b/>
        <sz val="12"/>
        <rFont val="Arial"/>
        <family val="2"/>
      </rPr>
      <t>²</t>
    </r>
  </si>
  <si>
    <t xml:space="preserve">მანქ.მექ-ზმები </t>
  </si>
  <si>
    <t xml:space="preserve">   ხელფასი </t>
  </si>
  <si>
    <t>III კატ. გრუნტის დამუშავება ექსკავატორით ჩამჩის მოცულობით 0.5 მ3  ავტოთვითმცლელზე დატვირთვით</t>
  </si>
  <si>
    <t>გრუნტის გატანა ავტოთვითმცლელებით 15 კმ</t>
  </si>
  <si>
    <t xml:space="preserve">III კატ. გრუნტის დამუშავება ხელით, </t>
  </si>
  <si>
    <t>ავტოთვითმცლელით გატანა 15 კმ</t>
  </si>
  <si>
    <t xml:space="preserve">ქვიშის (ფრაქცია 2-5 მმ) საფარის მოწყობა, დატკეპნით მილის ქვეშ </t>
  </si>
  <si>
    <t>1-53-12</t>
  </si>
  <si>
    <t>გრუნტის უქუჩაყრა ექსკავატორით</t>
  </si>
  <si>
    <t xml:space="preserve">ექსკავატორი  </t>
  </si>
  <si>
    <t>ხის მასალა</t>
  </si>
  <si>
    <t>კანალიზაციის ჭის სამონტაჟო სამუშაოები D=1000მმ</t>
  </si>
  <si>
    <t>საკანალიზაციო ჭის საძირკველი 1500*1500*180</t>
  </si>
  <si>
    <t>კანალიზაციის ჭის რგოლი D=1000მმ; H=500მმ</t>
  </si>
  <si>
    <t>კანალიზაციის ჭის რგოლი D=1000მმ; H=1000მმ</t>
  </si>
  <si>
    <t>კანალიზაციის ჭის კონუსის საფარის ნაწილი, D1=1000მმ; D2=700მმ</t>
  </si>
  <si>
    <t>კანალიზაციის ჭის ხუფი 700 MF</t>
  </si>
  <si>
    <t>საკანალიზაციო ჭის საძირკველი 2000*2000*180</t>
  </si>
  <si>
    <t>კანალიზაციის ჭის რგოლი D=1500მმ; H=500მმ</t>
  </si>
  <si>
    <t>კანალიზაციის ჭის რგოლი D=1500მმ; H=1000მმ</t>
  </si>
  <si>
    <t>კანალიზაციის ჭის გადახურვა 1680*1680*150</t>
  </si>
  <si>
    <t>კანალიზაციის ჭის სამონტაჟო სამუშაოები D=1500მმ</t>
  </si>
  <si>
    <t xml:space="preserve">კანალიზაციის პოლიეთილენის გოფრირებული მილის SN8 d=315 მმ შეძენა, მოწყობა                 </t>
  </si>
  <si>
    <t>საპროექტო კანალიზაციის პოლიეთილენის გოფრირებული მილის   მიერთება არსებულ d=1000 მმ ქსელზე არსებულ კანალიზაციის ჭაში</t>
  </si>
  <si>
    <t xml:space="preserve">კანალიზაციის პოლიეთილენის გოფრირებული მილის SN8 d=200 მმ შეძენა, მოწყობა                 </t>
  </si>
  <si>
    <t>პოლიეთილენის გოფრირებული  ქუროს შეძენა, მოწყობა d=200 მმ /რეზინის საფენით/</t>
  </si>
  <si>
    <t>22-8-6</t>
  </si>
  <si>
    <t xml:space="preserve">კანალიზაციის პოლიეთილენის გოფრირებული მილი SN8 d=200 მმ                  </t>
  </si>
  <si>
    <t>პოლიეთილენის გოფრირებული ქურო d=200 მმ</t>
  </si>
  <si>
    <t>რეზინის საფენი d=200 მმ</t>
  </si>
  <si>
    <t>III კატ. გრუნტის დამუშავება ხელით, გვერდზე დაყრით</t>
  </si>
  <si>
    <t xml:space="preserve">ჭის  გარე ზედაპირის ჰიდროიზოლაცია ბიტუმ-ზეთოვანი მასტიკით 2 ფენად </t>
  </si>
  <si>
    <t>ბიტუმ-ზეთოვანი მასტიკა</t>
  </si>
  <si>
    <t>წვიმის წყლის ჭის სამონტაჟო სამუშაოები D=1000მმ</t>
  </si>
  <si>
    <t>წვიმის წყლის ჭის საძირკველი 1500*1500*180</t>
  </si>
  <si>
    <t>წვიმის წყლის ჭის რგოლი D=1000მმ; H=500მმ</t>
  </si>
  <si>
    <t>წვიმის წყლის ჭის რგოლი D=1000მმ; H=1000მმ</t>
  </si>
  <si>
    <t>წვიმის წყლის ჭის გადახურვა 1180*1180*150</t>
  </si>
  <si>
    <t>წვიმის წყლის ჭის ხუფი 700 MF</t>
  </si>
  <si>
    <t>წვიმის წყლის ჭის სამონტაჟო სამუშაოები D=1500მმ</t>
  </si>
  <si>
    <t>წვიმის წყლის ჭის საძირკველი 2000*2000*180</t>
  </si>
  <si>
    <t>წვიმის წყლის ჭის რგოლი D=1500მმ; H=500მმ</t>
  </si>
  <si>
    <t>წვიმის წყლის ჭის რგოლი D=1500მმ; H=1000მმ</t>
  </si>
  <si>
    <t>წვიმის წყლის ჭის გადახურვა 1680*1680*150</t>
  </si>
  <si>
    <t>წვიმის წყლის გვერდმიმღები ჭების მოწყობა</t>
  </si>
  <si>
    <t>გვერდმიმღები ჭა მრგვალი თავსახურით</t>
  </si>
  <si>
    <t>გვერდმიმღები ჭა ოთხკუთხედი თავსახურით</t>
  </si>
  <si>
    <t xml:space="preserve">კანალიზაციის პოლიეთილენის გოფრირებული მილის SN8 d=250 მმ შეძენა, მოწყობა                 </t>
  </si>
  <si>
    <t xml:space="preserve">კანალიზაციის პოლიეთილენის გოფრირებული მილი SN8 d=250 მმ                  </t>
  </si>
  <si>
    <t>პოლიეთილენის გოფრირებული  ქუროს შეძენა, მოწყობა d=250 მმ /რეზინის საფენით/</t>
  </si>
  <si>
    <t>რეზინის საფენი d=250 მმ</t>
  </si>
  <si>
    <t>პოლიეთილენის გოფრირებული ქურო d=250 მმ</t>
  </si>
  <si>
    <t xml:space="preserve">კანალიზაციის პოლიეთილენის გოფრირებული მილის SN8 d=400 მმ შეძენა, მოწყობა                 </t>
  </si>
  <si>
    <t xml:space="preserve">კანალიზაციის პოლიეთილენის გოფრირებული მილი SN8 d=400 მმ                  </t>
  </si>
  <si>
    <t>პოლიეთილენის გოფრირებული  ქუროს შეძენა, მოწყობა d=400 მმ /რეზინის საფენით/</t>
  </si>
  <si>
    <t>პოლიეთილენის გოფრირებული ქურო d=400 მმ</t>
  </si>
  <si>
    <t>რეზინის საფენი d=400 მმ</t>
  </si>
  <si>
    <t>22-7-1</t>
  </si>
  <si>
    <t>პოლიეთილენის გოფრირებული  ქუროს შეძენა, მოწყობა d=315 მმ /რეზინის საფენით/</t>
  </si>
  <si>
    <t>პოლიეთილენის გოფრირებული ქურო d=315 მმ</t>
  </si>
  <si>
    <t>რეზინის საფენი d=315 მმ</t>
  </si>
  <si>
    <t xml:space="preserve">კანალიზაციის პოლიეთილენის გოფრირებული მილის SN8 d=500 მმ შეძენა, მოწყობა                 </t>
  </si>
  <si>
    <t>პოლიეთილენის გოფრირებული  ქუროს შეძენა, მოწყობა d=500 მმ /რეზინის საფენით/</t>
  </si>
  <si>
    <t>რეზინის საფენი d=500 მმ</t>
  </si>
  <si>
    <t>პოლიეთილენის გოფრირებული ქურო d=500 მმ</t>
  </si>
  <si>
    <t xml:space="preserve">წყალსადენის რკ/ბ ანაკრები წრიული ჭის  D=1.0 მ   Hსრ=1.0 მ  შეძენა-მონტაჟი,  რკ/ბ მრგვალი ძირის ფილა, რკ/ბ რგოლები კბილებით,  რკ/ბ გადახურვის ფილა, </t>
  </si>
  <si>
    <t xml:space="preserve">რკ/ბ რგოლი D=1000 მმ / H=1000 მმ   </t>
  </si>
  <si>
    <t>თუჯის ხუფი</t>
  </si>
  <si>
    <t>22-8-3</t>
  </si>
  <si>
    <t>პოლიეთილენის მილი PE 100 SDR 11 PN16 d=110 მმ</t>
  </si>
  <si>
    <t xml:space="preserve">წყალსადენის პოლიეთილენის PE100 SDR11 PN16 d=125 მმ    მილის შეძენა-მონტაჟი             </t>
  </si>
  <si>
    <t>წყალსადენის პოლიეთილენის მილი PE100 SDR11 PN16 d=125 მმ</t>
  </si>
  <si>
    <t>22-8-4</t>
  </si>
  <si>
    <t xml:space="preserve">წყალსადენის პოლიეთილენის მილის PE100 SDR11 PN16 d=140 მმ   შეძენა, მონტაჟი </t>
  </si>
  <si>
    <t>22-8-5</t>
  </si>
  <si>
    <t xml:space="preserve">წყალსადენის პოლიეთილენის მილი PE100 SDR11 PN16 d=140მმ </t>
  </si>
  <si>
    <t xml:space="preserve">პოლიეთილენის გადამყვანის შეძენა, მოწყობა d=110/125 მმ </t>
  </si>
  <si>
    <t>პოლიეთილენის გადამყვანი d=110/125 მმ</t>
  </si>
  <si>
    <t>პოლიეთილენის სამკაპი d=110/125 მმ</t>
  </si>
  <si>
    <t>პოლიეთილენის სამკაპის შეძენა მოწყობა d=110/125 მმ</t>
  </si>
  <si>
    <t>პოლიეთილენის სამკაპი d=110/140 მმ</t>
  </si>
  <si>
    <t xml:space="preserve">პოლიეთილენის გადამყვანის შეძენა, მოწყობა d=110/140 მმ </t>
  </si>
  <si>
    <t xml:space="preserve">პოლიეთილენის გადამყვანის შეძენა, მოწყობა d=125/140 მმ </t>
  </si>
  <si>
    <t>პოლიეთილენის სამკაპის შეძენა მოწყობა d=110/140/125 მმ</t>
  </si>
  <si>
    <t xml:space="preserve">პოლიეთილენის ადაპტორი PN16 d=110 მმ  მილტუჩით შეძენა და მოწყობა </t>
  </si>
  <si>
    <t>ადაპტორი მილტუჩით PN16 d=110 მმ</t>
  </si>
  <si>
    <t>ფოლადის მილტუჩის შეძენა და მოწყობა d=110 მმ</t>
  </si>
  <si>
    <t>ფოლადის მილტუჩი d=110 მმ</t>
  </si>
  <si>
    <t>22-29-3</t>
  </si>
  <si>
    <t>ფილტრი d=110 მმ PN16</t>
  </si>
  <si>
    <t xml:space="preserve">ფილტრის შეძენა და მოწყობა   d=110 მმ </t>
  </si>
  <si>
    <t>წყალმზომის d=110 მმ შეძენა და მოწყობა</t>
  </si>
  <si>
    <t xml:space="preserve"> წყალმზომი  d=110 მმ</t>
  </si>
  <si>
    <t xml:space="preserve">18-14-5   </t>
  </si>
  <si>
    <t>16-18-4</t>
  </si>
  <si>
    <t>22-24-3</t>
  </si>
  <si>
    <t xml:space="preserve">თუჯის  ურდულის PN16 d=110 მმ შეძენა და მოწყობა  </t>
  </si>
  <si>
    <t xml:space="preserve">თუჯის ურდული PN16 d=110 მმ </t>
  </si>
  <si>
    <t>22-24-4</t>
  </si>
  <si>
    <t xml:space="preserve">თუჯის ურდულის PN16 d=125 მმ შეძენა და მოწყობა  </t>
  </si>
  <si>
    <t xml:space="preserve">თუჯის  ურდული PN16 d=125 მმ </t>
  </si>
  <si>
    <t>ფოლადის მილტუჩის შეძენა და მოწყობა d=125 მმ</t>
  </si>
  <si>
    <t>ფოლადის მილტუჩი d=125 მმ</t>
  </si>
  <si>
    <t>თუჯის უკუსარქველის d=1100 მმ შეძენა-მონტაჟი</t>
  </si>
  <si>
    <t>22-25-2</t>
  </si>
  <si>
    <t>პოლიეთილენის უკუსარქველი d=110 მმ</t>
  </si>
  <si>
    <t>პოლიეთილენის შემაერთებელი ელ. ქუროს შეძენა, მოწყობა d=110 მმ</t>
  </si>
  <si>
    <t>პოლიეთილენის შემაერთებელი ელ. ქუროს შეძენა, მოწყობა d=125 მმ</t>
  </si>
  <si>
    <t xml:space="preserve">პოლიეთილენის ელ. ქურო      d=125 მმ </t>
  </si>
  <si>
    <t xml:space="preserve">პოლიეთილენის ელ. ქურო      d=110 მმ </t>
  </si>
  <si>
    <t>პოლიეთილენის შემაერთებელი ელ. ქუროს შეძენა, მოწყობა d=140 მმ</t>
  </si>
  <si>
    <t xml:space="preserve">წყალსადენის პოლიეთილენის მილის PE 100 SDR 11 PN16 d=110 მმ  შეძენა, მონტაჟი </t>
  </si>
  <si>
    <t>პოლიეთილენის სახშობის შეძენა, მოწყობა d=110 მმ</t>
  </si>
  <si>
    <t>პოლიეთილენის სახშობი d=110 მმ</t>
  </si>
  <si>
    <t>სახანძრო ჰიდრანტების მოწყობა</t>
  </si>
  <si>
    <t>22-26-3</t>
  </si>
  <si>
    <t>ჰიდრანტი</t>
  </si>
  <si>
    <t>6</t>
  </si>
  <si>
    <t>7</t>
  </si>
  <si>
    <t>10</t>
  </si>
  <si>
    <t>20</t>
  </si>
  <si>
    <t>22</t>
  </si>
  <si>
    <t>9</t>
  </si>
  <si>
    <t>14</t>
  </si>
  <si>
    <t>16</t>
  </si>
  <si>
    <t>13</t>
  </si>
  <si>
    <t>19</t>
  </si>
  <si>
    <t xml:space="preserve">ფოლადის მილყელის შეძენა და მოწყობა d=114/4 მმ  L=1.0 მ (10 ცალი); </t>
  </si>
  <si>
    <t xml:space="preserve">მილყელი d=117/6 მმ L=1.0 მ (10 ცალი) </t>
  </si>
  <si>
    <t xml:space="preserve">ფოლადის მილყელის შეძენა და მოწყობა d=134/7 მმ  L=1.0 მ (4 ცალი); </t>
  </si>
  <si>
    <t xml:space="preserve">მილყელი d=117/6 მმ L=1.0 მ (4 ცალი) </t>
  </si>
  <si>
    <t>მ2</t>
  </si>
  <si>
    <t>შრომის დანახარჯები</t>
  </si>
  <si>
    <t>კ/ს</t>
  </si>
  <si>
    <t>სწ და ნ IV-2-82
1-22-9
1-25-2</t>
  </si>
  <si>
    <t>მე-3 კატეგორიის გრუნტის დამუშავება და დატვირთვა თვითმცელებზე</t>
  </si>
  <si>
    <r>
      <t>მ</t>
    </r>
    <r>
      <rPr>
        <b/>
        <vertAlign val="superscript"/>
        <sz val="10"/>
        <color theme="1"/>
        <rFont val="Sylfaen"/>
        <family val="1"/>
        <charset val="204"/>
      </rPr>
      <t>3</t>
    </r>
  </si>
  <si>
    <t>ექსკავატორი  ჩამჩის ტევადობით 1მ3</t>
  </si>
  <si>
    <t>მანქ.სთ.</t>
  </si>
  <si>
    <t>1-29-6</t>
  </si>
  <si>
    <t>ბულდოზერი 130ცხ.ძ</t>
  </si>
  <si>
    <t>ღორღი</t>
  </si>
  <si>
    <t>გრუნტის გატანა ნაყარში თვითმცლელებით 15კმ-მდე მანძილზე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</si>
  <si>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</si>
  <si>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14.2-15</t>
  </si>
  <si>
    <t>ბალასტის შემოტანა გაშლა ფენებად და დატკეპნა</t>
  </si>
  <si>
    <t>კ/სთ</t>
  </si>
  <si>
    <t xml:space="preserve">ბალასტი </t>
  </si>
  <si>
    <t>13-175</t>
  </si>
  <si>
    <t>ავტოგრეიდერი საშუალო ტიპის 108ცხ.ძ</t>
  </si>
  <si>
    <t>13-192</t>
  </si>
  <si>
    <t>სატკეპნი საგზაო თვითმავალი გლუვი 18ტ</t>
  </si>
  <si>
    <t>13-118</t>
  </si>
  <si>
    <t>ბულდოზერი 108ცხ.ძ</t>
  </si>
  <si>
    <t>27-11-3</t>
  </si>
  <si>
    <t>გზის სავალ ნაწილზე საფუძვლის ქვედა (ქვესაგები) ფენის მოწყობა ქვიშხრეშოვანი ნარევით H=25სმ</t>
  </si>
  <si>
    <t>სატკეპნი საგზაო თვითმავალი გლუვი 5</t>
  </si>
  <si>
    <t>სატკეპნი საგზაო თვითმავალი გლუვი 10ტ</t>
  </si>
  <si>
    <t>ბალასტი</t>
  </si>
  <si>
    <t>27-11-2</t>
  </si>
  <si>
    <t>გზის სავალ ნაწილზე საფუძვლის ზედა ფენის მოწყობა ფრაქციული (0-40)მმ ღორღით H=20სმ</t>
  </si>
  <si>
    <t>13-190</t>
  </si>
  <si>
    <t>13-191</t>
  </si>
  <si>
    <t>ღორღი (0-40მმ)</t>
  </si>
  <si>
    <t>27-63-1</t>
  </si>
  <si>
    <t>საფუძვლის ზედა ფენაზე თხევადი ბიტუმის მოსხმა</t>
  </si>
  <si>
    <t>სრფ 13-173</t>
  </si>
  <si>
    <t>ავტოგუდრონატორი 3500ლ</t>
  </si>
  <si>
    <t>ბიტუმის ემულსია</t>
  </si>
  <si>
    <t>27-39-1</t>
  </si>
  <si>
    <t>გზის სავალ ნაწილზე საფარის ქვედა ფენის მოწყობა მსხვილმარცვლოვანი, ფოროვანი ა/ბეტონის ცხელი ნარევით H=6სმ</t>
  </si>
  <si>
    <t>27-39-1-2</t>
  </si>
  <si>
    <t>13-204</t>
  </si>
  <si>
    <t>ასფალტობეტონის დამგები</t>
  </si>
  <si>
    <t>4.1-496 27-40-1-2</t>
  </si>
  <si>
    <t>ასფალტო-ბეტონის ნარევი</t>
  </si>
  <si>
    <t>საფუძვლის ქვედა ფენაზე თხევადი ბიტუმის მოსხმა</t>
  </si>
  <si>
    <t>გზის სავალ ნაწილზე საფარის ზედა ფენის მოწყობა მსხვილმარცვლოვანი, ფოროვანი ა/ბეტონის ცხელი ნარევით H=4სმ</t>
  </si>
  <si>
    <t>27-10-2</t>
  </si>
  <si>
    <t>ავტოსადგომებზე საფუძვლის ქვედა ფენის მოწყობა ქვიშახრეშოვანი ნარევით</t>
  </si>
  <si>
    <t>ავტოსადგომებზე საფუძვლის ზედა ფენის მოწყობა ფრაქციული (0-40)მმ ღორღით</t>
  </si>
  <si>
    <t>ცემენტის ხსნარი მ100</t>
  </si>
  <si>
    <t>27-19-1</t>
  </si>
  <si>
    <t>ბორდიურების მოწყობა</t>
  </si>
  <si>
    <t>4.1-96</t>
  </si>
  <si>
    <t>ბეტონის ბორდიური კვეთით 20X10სმ</t>
  </si>
  <si>
    <t>გ.მ</t>
  </si>
  <si>
    <t>4.1-339</t>
  </si>
  <si>
    <t>ბეტონი მ200 (B15)</t>
  </si>
  <si>
    <t>სხვა მასალა</t>
  </si>
  <si>
    <t>27-42-3,2</t>
  </si>
  <si>
    <t>ტროტუარისთვის საფუძველი ფენის მოწყობა ფრაქციული ღორღთ</t>
  </si>
  <si>
    <t>27-42-5,2</t>
  </si>
  <si>
    <t>ტროტუარისთვის საფუძველი ფენის მოწყობა ქვიშაცემენტის ნარევით</t>
  </si>
  <si>
    <t>ქვიშაცემენტის ხსნარი</t>
  </si>
  <si>
    <t>27-44-1</t>
  </si>
  <si>
    <t>ტროტუარებზე საფარის მოწყობა ბუნებრივი ქვის ფილებით</t>
  </si>
  <si>
    <t>ბუნებრივი ქვის ფილები</t>
  </si>
  <si>
    <t>საყალიბე ფანერა</t>
  </si>
  <si>
    <t>11-8-1.2</t>
  </si>
  <si>
    <t>მოჭიმვა ქვიშა-ცემენტის ხსნარით 100მმ</t>
  </si>
  <si>
    <t>ქვიშა-ცემენტის ხსნარი</t>
  </si>
  <si>
    <t>მოჭიმვა ქვიშა-ცემენტის ხსნარით 130მმ</t>
  </si>
  <si>
    <t>11-16-3</t>
  </si>
  <si>
    <t>ბაზალტის ფილების მოწყობა</t>
  </si>
  <si>
    <t>ბაზალტის ფილა სისქით 50მმ</t>
  </si>
  <si>
    <t>კიბის საფეხურების მოწყობა ბაზალტის ფილებით</t>
  </si>
  <si>
    <t>წებოცემენტი</t>
  </si>
  <si>
    <t>23-23-1</t>
  </si>
  <si>
    <t>ცხაური</t>
  </si>
  <si>
    <t>გრძ.მ</t>
  </si>
  <si>
    <t>ავტოსადგომებზე ბალახის ქვაფენილის მოწყობა</t>
  </si>
  <si>
    <t>კვ.მ</t>
  </si>
  <si>
    <t>ბალახის ქვაფენილი 320*480*100მმ</t>
  </si>
  <si>
    <t>48-18-4</t>
  </si>
  <si>
    <t>ნაყოფიერი მიწის შეტანა-განშლა სისქით 10სმ</t>
  </si>
  <si>
    <t>ნაყოფიერი მიწა</t>
  </si>
  <si>
    <t>48-18-6</t>
  </si>
  <si>
    <t>შევსებულ მიწაზე ბალახის დათესვა</t>
  </si>
  <si>
    <t>გაზონის თესლი</t>
  </si>
  <si>
    <t>მოჭიმვა ქვიშა-ცემენტის ხსნარით 110მმ</t>
  </si>
  <si>
    <t>ჰიდროიზოლაცია SIKALASTIC (1 ფენა სისქით 3მმ)</t>
  </si>
  <si>
    <t xml:space="preserve">ჰიდროიზოლაცია SIKALASTIC 612 </t>
  </si>
  <si>
    <t>ბაზალტის ფილა 100*150*80მმ</t>
  </si>
  <si>
    <t>ბაზალტის ქვაფენილის მოწყობა</t>
  </si>
  <si>
    <t>ბაზალტის ფილა 100*150*50მმ</t>
  </si>
  <si>
    <t>ბაზალტის ფილა 100*100*50მმ</t>
  </si>
  <si>
    <t>гэсн 15-01-045 გამოყენებული</t>
  </si>
  <si>
    <t>ფუგა</t>
  </si>
  <si>
    <t>ბაზალტის ფილა 600*600*3მმ</t>
  </si>
  <si>
    <t>ბაზალტის ფილა 31200*530*50მმ</t>
  </si>
  <si>
    <t>ბეტონის კედლების ზედაპირების მოპირკეთება ბაზალტის ფილებით</t>
  </si>
  <si>
    <t>ლითონის მოაჯირების მოწყობა გარე კიბეებისთვის</t>
  </si>
  <si>
    <t xml:space="preserve">ლითონის მოაჯირი </t>
  </si>
  <si>
    <t>ტერიტორიის კეთილმოწყობა</t>
  </si>
  <si>
    <t>წყალსადენის ქსელი</t>
  </si>
  <si>
    <t>კანალიზაციის ქსელი</t>
  </si>
  <si>
    <t>სანიაღვრე ქსელი</t>
  </si>
  <si>
    <t>27-10-3</t>
  </si>
  <si>
    <t>ნაყოფიერი მიწის შეტანა-განშლა სისქით 25სმ</t>
  </si>
  <si>
    <t>48-7-4</t>
  </si>
  <si>
    <t>წიწვოვანი ხეების დარგვა</t>
  </si>
  <si>
    <t>ფიჭვი</t>
  </si>
  <si>
    <t>არიზონის კვიპაროსი</t>
  </si>
  <si>
    <t>ფოთლოვანი ხეების დარგვა</t>
  </si>
  <si>
    <t>ცაცხვი ამერიკული</t>
  </si>
  <si>
    <t>აკაკი კავკასიური</t>
  </si>
  <si>
    <t>მუხა მარადმწვანე</t>
  </si>
  <si>
    <t>თუთა უნაყოფო ჭადარფოთ.</t>
  </si>
  <si>
    <t>წითელი ტყემალი</t>
  </si>
  <si>
    <t>გიგნკო ბილობა</t>
  </si>
  <si>
    <t>იაპონური ძელქვა</t>
  </si>
  <si>
    <t>48-10-2</t>
  </si>
  <si>
    <t>გამწვანება</t>
  </si>
  <si>
    <t>კიბეებისა და პანდუსების მოწყობა</t>
  </si>
  <si>
    <t>ბეტონი (B25)</t>
  </si>
  <si>
    <t>არმატურა 10მმ</t>
  </si>
  <si>
    <t>ტონა</t>
  </si>
  <si>
    <t>არსებული ხეების გადარგვა</t>
  </si>
  <si>
    <t>ამწე 5ტ</t>
  </si>
  <si>
    <t>მანქ/სთ</t>
  </si>
  <si>
    <t>გელოვანის მე-4 ბლოკის ტერიტორიის კეთილმოწყობა და მიწისქვეშა კომუნიკაციები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</si>
</sst>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-* #,##0.00_р_._-;\-* #,##0.00_р_._-;_-* &quot;-&quot;??_р_._-;_-@_-"/>
    <numFmt numFmtId="169" formatCode="_(* #,##0.0_);_(* \(#,##0.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sz val="10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1"/>
      <name val="AcadNusx"/>
    </font>
    <font>
      <sz val="10"/>
      <name val="Segoe UI"/>
      <family val="2"/>
    </font>
    <font>
      <sz val="12"/>
      <color theme="1"/>
      <name val="Sylfaen"/>
      <family val="1"/>
      <charset val="204"/>
    </font>
    <font>
      <sz val="10"/>
      <name val="Segoe UI"/>
      <family val="2"/>
      <charset val="204"/>
    </font>
    <font>
      <b/>
      <sz val="10"/>
      <name val="Sylfaen"/>
      <family val="1"/>
    </font>
    <font>
      <sz val="8"/>
      <name val="Sylfaen"/>
      <family val="1"/>
    </font>
    <font>
      <sz val="10"/>
      <name val="Arial"/>
      <family val="2"/>
      <charset val="204"/>
    </font>
    <font>
      <b/>
      <vertAlign val="superscript"/>
      <sz val="12"/>
      <name val="Sylfaen"/>
      <family val="1"/>
    </font>
    <font>
      <b/>
      <sz val="12"/>
      <color theme="1"/>
      <name val="Sylfaen"/>
      <family val="1"/>
    </font>
    <font>
      <b/>
      <sz val="10"/>
      <name val="Arial CYR"/>
      <charset val="204"/>
    </font>
    <font>
      <b/>
      <sz val="11"/>
      <name val="Sylfaen"/>
      <family val="1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2"/>
      <name val="AcadNusx"/>
    </font>
    <font>
      <b/>
      <sz val="14"/>
      <name val="AcadNusx"/>
    </font>
    <font>
      <sz val="11"/>
      <name val="Helv"/>
      <charset val="1"/>
    </font>
    <font>
      <b/>
      <sz val="11"/>
      <name val="AcadNusx"/>
    </font>
    <font>
      <b/>
      <sz val="11"/>
      <name val="Sylfaen"/>
      <family val="1"/>
    </font>
    <font>
      <sz val="11"/>
      <name val="Arial"/>
      <family val="2"/>
      <charset val="1"/>
    </font>
    <font>
      <b/>
      <sz val="10"/>
      <name val="AcadNusx"/>
    </font>
    <font>
      <b/>
      <sz val="11"/>
      <name val="Arial"/>
      <family val="2"/>
    </font>
    <font>
      <sz val="10"/>
      <name val="AcadNusx"/>
    </font>
    <font>
      <sz val="11"/>
      <name val="Sylfaen"/>
      <family val="1"/>
    </font>
    <font>
      <sz val="11"/>
      <name val="Arial"/>
      <family val="2"/>
    </font>
    <font>
      <b/>
      <sz val="10"/>
      <color theme="1"/>
      <name val="Sylfaen"/>
      <family val="1"/>
      <charset val="204"/>
    </font>
    <font>
      <b/>
      <vertAlign val="superscript"/>
      <sz val="10"/>
      <color theme="1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11"/>
      <name val="Arial"/>
      <family val="2"/>
      <charset val="1"/>
    </font>
    <font>
      <b/>
      <sz val="11"/>
      <color rgb="FFFF0000"/>
      <name val="AcadNusx"/>
    </font>
    <font>
      <b/>
      <sz val="11"/>
      <color rgb="FF00B050"/>
      <name val="AcadNusx"/>
    </font>
    <font>
      <sz val="10"/>
      <name val="Arial"/>
      <family val="2"/>
      <charset val="1"/>
    </font>
    <font>
      <b/>
      <sz val="11"/>
      <color rgb="FFFF0000"/>
      <name val="Calibri"/>
      <family val="2"/>
      <scheme val="minor"/>
    </font>
    <font>
      <b/>
      <sz val="10"/>
      <color rgb="FF202124"/>
      <name val="Sylfaen"/>
      <family val="1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19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46" fillId="8" borderId="0" applyNumberFormat="0" applyBorder="0" applyAlignment="0" applyProtection="0"/>
  </cellStyleXfs>
  <cellXfs count="349">
    <xf numFmtId="0" fontId="0" fillId="0" borderId="0" xfId="0"/>
    <xf numFmtId="0" fontId="5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2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1" fontId="5" fillId="2" borderId="10" xfId="2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 applyProtection="1">
      <alignment horizontal="center" vertical="center"/>
      <protection locked="0"/>
    </xf>
    <xf numFmtId="0" fontId="9" fillId="2" borderId="13" xfId="2" applyFont="1" applyFill="1" applyBorder="1" applyAlignment="1" applyProtection="1">
      <alignment horizontal="center" vertical="center"/>
      <protection locked="0"/>
    </xf>
    <xf numFmtId="2" fontId="9" fillId="2" borderId="13" xfId="2" applyNumberFormat="1" applyFont="1" applyFill="1" applyBorder="1" applyAlignment="1" applyProtection="1">
      <alignment horizontal="center" vertical="center"/>
      <protection locked="0"/>
    </xf>
    <xf numFmtId="2" fontId="9" fillId="2" borderId="14" xfId="2" applyNumberFormat="1" applyFont="1" applyFill="1" applyBorder="1" applyAlignment="1" applyProtection="1">
      <alignment horizontal="center" vertical="center"/>
      <protection locked="0"/>
    </xf>
    <xf numFmtId="0" fontId="9" fillId="2" borderId="13" xfId="2" applyFont="1" applyFill="1" applyBorder="1" applyAlignment="1" applyProtection="1">
      <alignment vertical="center" wrapText="1"/>
      <protection locked="0"/>
    </xf>
    <xf numFmtId="164" fontId="9" fillId="2" borderId="13" xfId="2" applyNumberFormat="1" applyFont="1" applyFill="1" applyBorder="1" applyAlignment="1" applyProtection="1">
      <alignment horizontal="center" vertical="center"/>
      <protection locked="0"/>
    </xf>
    <xf numFmtId="2" fontId="9" fillId="2" borderId="13" xfId="2" applyNumberFormat="1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165" fontId="9" fillId="2" borderId="13" xfId="2" applyNumberFormat="1" applyFont="1" applyFill="1" applyBorder="1" applyAlignment="1">
      <alignment horizontal="center" vertical="center"/>
    </xf>
    <xf numFmtId="0" fontId="10" fillId="2" borderId="13" xfId="2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2" fontId="5" fillId="2" borderId="13" xfId="2" applyNumberFormat="1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0" fontId="10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vertical="center" wrapText="1"/>
    </xf>
    <xf numFmtId="166" fontId="9" fillId="2" borderId="13" xfId="2" applyNumberFormat="1" applyFont="1" applyFill="1" applyBorder="1" applyAlignment="1">
      <alignment horizontal="center" vertical="center"/>
    </xf>
    <xf numFmtId="49" fontId="9" fillId="2" borderId="12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49" fontId="5" fillId="2" borderId="13" xfId="2" applyNumberFormat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vertical="center" wrapText="1"/>
    </xf>
    <xf numFmtId="164" fontId="5" fillId="2" borderId="13" xfId="2" applyNumberFormat="1" applyFont="1" applyFill="1" applyBorder="1" applyAlignment="1">
      <alignment horizontal="center" vertical="center"/>
    </xf>
    <xf numFmtId="2" fontId="5" fillId="2" borderId="0" xfId="2" applyNumberFormat="1" applyFont="1" applyFill="1" applyAlignment="1">
      <alignment vertical="center"/>
    </xf>
    <xf numFmtId="166" fontId="5" fillId="2" borderId="13" xfId="2" applyNumberFormat="1" applyFont="1" applyFill="1" applyBorder="1" applyAlignment="1">
      <alignment horizontal="center" vertical="center"/>
    </xf>
    <xf numFmtId="167" fontId="5" fillId="2" borderId="13" xfId="2" applyNumberFormat="1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12" fillId="2" borderId="12" xfId="3" applyFont="1" applyFill="1" applyBorder="1" applyAlignment="1">
      <alignment horizontal="center" vertical="center" wrapText="1"/>
    </xf>
    <xf numFmtId="0" fontId="3" fillId="2" borderId="0" xfId="2" applyFill="1"/>
    <xf numFmtId="0" fontId="10" fillId="2" borderId="13" xfId="0" applyFont="1" applyFill="1" applyBorder="1" applyAlignment="1">
      <alignment horizontal="center" vertical="center" wrapText="1"/>
    </xf>
    <xf numFmtId="0" fontId="9" fillId="3" borderId="13" xfId="2" applyFont="1" applyFill="1" applyBorder="1" applyAlignment="1" applyProtection="1">
      <alignment horizontal="left" vertical="center" wrapText="1" readingOrder="1"/>
      <protection locked="0"/>
    </xf>
    <xf numFmtId="164" fontId="9" fillId="2" borderId="13" xfId="2" applyNumberFormat="1" applyFont="1" applyFill="1" applyBorder="1" applyAlignment="1">
      <alignment horizontal="center" vertical="center"/>
    </xf>
    <xf numFmtId="165" fontId="5" fillId="2" borderId="13" xfId="2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6" fontId="9" fillId="2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5" fontId="9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9" fillId="5" borderId="13" xfId="3" applyFont="1" applyFill="1" applyBorder="1" applyAlignment="1">
      <alignment horizontal="left" vertical="center" wrapText="1"/>
    </xf>
    <xf numFmtId="0" fontId="9" fillId="5" borderId="13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1" fontId="9" fillId="5" borderId="13" xfId="3" applyNumberFormat="1" applyFont="1" applyFill="1" applyBorder="1" applyAlignment="1">
      <alignment horizontal="center" vertical="center"/>
    </xf>
    <xf numFmtId="2" fontId="5" fillId="5" borderId="13" xfId="3" applyNumberFormat="1" applyFont="1" applyFill="1" applyBorder="1" applyAlignment="1">
      <alignment horizontal="center" vertical="center"/>
    </xf>
    <xf numFmtId="2" fontId="9" fillId="5" borderId="13" xfId="3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 readingOrder="1"/>
    </xf>
    <xf numFmtId="165" fontId="5" fillId="2" borderId="13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vertical="center"/>
    </xf>
    <xf numFmtId="0" fontId="5" fillId="5" borderId="13" xfId="3" applyFont="1" applyFill="1" applyBorder="1" applyAlignment="1">
      <alignment horizontal="left" vertical="center" wrapText="1"/>
    </xf>
    <xf numFmtId="0" fontId="5" fillId="5" borderId="13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1" fontId="5" fillId="5" borderId="13" xfId="3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 readingOrder="1"/>
    </xf>
    <xf numFmtId="0" fontId="0" fillId="2" borderId="0" xfId="0" applyFill="1"/>
    <xf numFmtId="0" fontId="15" fillId="2" borderId="13" xfId="0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 readingOrder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vertical="center" wrapText="1"/>
    </xf>
    <xf numFmtId="0" fontId="5" fillId="2" borderId="18" xfId="2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vertical="center" wrapText="1"/>
    </xf>
    <xf numFmtId="9" fontId="9" fillId="2" borderId="6" xfId="2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2" fontId="7" fillId="2" borderId="10" xfId="2" applyNumberFormat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 vertical="center"/>
    </xf>
    <xf numFmtId="43" fontId="9" fillId="2" borderId="11" xfId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vertical="center" wrapText="1"/>
    </xf>
    <xf numFmtId="43" fontId="7" fillId="2" borderId="11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2" fontId="7" fillId="2" borderId="6" xfId="2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/>
    </xf>
    <xf numFmtId="43" fontId="9" fillId="2" borderId="19" xfId="1" applyFont="1" applyFill="1" applyBorder="1" applyAlignment="1">
      <alignment horizontal="center" vertical="center"/>
    </xf>
    <xf numFmtId="43" fontId="9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2" fontId="7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2" fontId="5" fillId="2" borderId="13" xfId="6" applyNumberFormat="1" applyFont="1" applyFill="1" applyBorder="1" applyAlignment="1">
      <alignment horizontal="center" vertical="center"/>
    </xf>
    <xf numFmtId="0" fontId="5" fillId="2" borderId="13" xfId="6" applyFont="1" applyFill="1" applyBorder="1" applyAlignment="1">
      <alignment vertical="center" wrapText="1"/>
    </xf>
    <xf numFmtId="0" fontId="5" fillId="2" borderId="13" xfId="7" applyFont="1" applyFill="1" applyBorder="1" applyAlignment="1">
      <alignment horizontal="center" vertical="center"/>
    </xf>
    <xf numFmtId="2" fontId="5" fillId="2" borderId="13" xfId="7" applyNumberFormat="1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165" fontId="5" fillId="2" borderId="13" xfId="7" applyNumberFormat="1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 wrapText="1"/>
    </xf>
    <xf numFmtId="0" fontId="8" fillId="2" borderId="13" xfId="7" applyFont="1" applyFill="1" applyBorder="1" applyAlignment="1">
      <alignment horizontal="center" vertical="center" wrapText="1"/>
    </xf>
    <xf numFmtId="2" fontId="9" fillId="2" borderId="13" xfId="6" applyNumberFormat="1" applyFont="1" applyFill="1" applyBorder="1" applyAlignment="1">
      <alignment horizontal="center" vertical="center"/>
    </xf>
    <xf numFmtId="2" fontId="9" fillId="2" borderId="14" xfId="7" applyNumberFormat="1" applyFont="1" applyFill="1" applyBorder="1" applyAlignment="1">
      <alignment horizontal="center" vertical="center"/>
    </xf>
    <xf numFmtId="49" fontId="5" fillId="2" borderId="12" xfId="7" applyNumberFormat="1" applyFont="1" applyFill="1" applyBorder="1" applyAlignment="1">
      <alignment horizontal="center" vertical="center"/>
    </xf>
    <xf numFmtId="164" fontId="5" fillId="2" borderId="13" xfId="7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165" fontId="7" fillId="2" borderId="13" xfId="0" applyNumberFormat="1" applyFont="1" applyFill="1" applyBorder="1" applyAlignment="1">
      <alignment horizontal="center" vertical="center"/>
    </xf>
    <xf numFmtId="165" fontId="7" fillId="2" borderId="13" xfId="4" applyNumberFormat="1" applyFont="1" applyFill="1" applyBorder="1" applyAlignment="1">
      <alignment horizontal="center" vertical="center"/>
    </xf>
    <xf numFmtId="2" fontId="7" fillId="2" borderId="13" xfId="3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3" xfId="4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" vertical="center"/>
    </xf>
    <xf numFmtId="2" fontId="7" fillId="2" borderId="13" xfId="2" applyNumberFormat="1" applyFont="1" applyFill="1" applyBorder="1" applyAlignment="1">
      <alignment horizontal="center" vertical="center"/>
    </xf>
    <xf numFmtId="2" fontId="7" fillId="2" borderId="14" xfId="2" applyNumberFormat="1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>
      <alignment vertical="center"/>
    </xf>
    <xf numFmtId="0" fontId="7" fillId="2" borderId="12" xfId="2" applyFont="1" applyFill="1" applyBorder="1" applyAlignment="1">
      <alignment horizontal="center" vertical="center" wrapText="1"/>
    </xf>
    <xf numFmtId="2" fontId="7" fillId="2" borderId="14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13" xfId="0" applyFont="1" applyFill="1" applyBorder="1" applyAlignment="1">
      <alignment vertical="center" wrapText="1"/>
    </xf>
    <xf numFmtId="166" fontId="4" fillId="2" borderId="13" xfId="4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22" fillId="2" borderId="0" xfId="2" applyFont="1" applyFill="1"/>
    <xf numFmtId="0" fontId="4" fillId="2" borderId="13" xfId="2" applyFont="1" applyFill="1" applyBorder="1" applyAlignment="1">
      <alignment vertical="center" wrapText="1"/>
    </xf>
    <xf numFmtId="2" fontId="7" fillId="2" borderId="14" xfId="0" applyNumberFormat="1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Alignment="1">
      <alignment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164" fontId="7" fillId="2" borderId="13" xfId="4" applyNumberFormat="1" applyFont="1" applyFill="1" applyBorder="1" applyAlignment="1" applyProtection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left" vertical="center" wrapText="1"/>
    </xf>
    <xf numFmtId="49" fontId="7" fillId="2" borderId="12" xfId="2" applyNumberFormat="1" applyFont="1" applyFill="1" applyBorder="1" applyAlignment="1" applyProtection="1">
      <alignment horizontal="center" vertical="center"/>
      <protection locked="0"/>
    </xf>
    <xf numFmtId="0" fontId="7" fillId="2" borderId="12" xfId="2" applyFont="1" applyFill="1" applyBorder="1" applyAlignment="1" applyProtection="1">
      <alignment horizontal="center" vertical="center"/>
      <protection locked="0"/>
    </xf>
    <xf numFmtId="49" fontId="7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left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2" fontId="7" fillId="2" borderId="13" xfId="2" applyNumberFormat="1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Alignment="1">
      <alignment vertical="center"/>
    </xf>
    <xf numFmtId="2" fontId="7" fillId="2" borderId="15" xfId="2" applyNumberFormat="1" applyFont="1" applyFill="1" applyBorder="1" applyAlignment="1">
      <alignment horizontal="center" vertical="center"/>
    </xf>
    <xf numFmtId="2" fontId="7" fillId="2" borderId="16" xfId="2" applyNumberFormat="1" applyFont="1" applyFill="1" applyBorder="1" applyAlignment="1">
      <alignment vertical="center"/>
    </xf>
    <xf numFmtId="0" fontId="7" fillId="2" borderId="13" xfId="2" applyFont="1" applyFill="1" applyBorder="1" applyAlignment="1" applyProtection="1">
      <alignment vertical="center" wrapText="1"/>
      <protection locked="0"/>
    </xf>
    <xf numFmtId="0" fontId="23" fillId="2" borderId="13" xfId="3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2" fontId="7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5" xfId="2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vertical="center"/>
    </xf>
    <xf numFmtId="165" fontId="7" fillId="2" borderId="0" xfId="2" applyNumberFormat="1" applyFont="1" applyFill="1" applyAlignment="1">
      <alignment vertical="center"/>
    </xf>
    <xf numFmtId="2" fontId="7" fillId="2" borderId="0" xfId="2" applyNumberFormat="1" applyFont="1" applyFill="1" applyAlignment="1">
      <alignment vertical="center"/>
    </xf>
    <xf numFmtId="164" fontId="7" fillId="2" borderId="0" xfId="2" applyNumberFormat="1" applyFont="1" applyFill="1" applyAlignment="1">
      <alignment vertical="center"/>
    </xf>
    <xf numFmtId="2" fontId="4" fillId="2" borderId="0" xfId="2" applyNumberFormat="1" applyFont="1" applyFill="1" applyAlignment="1">
      <alignment vertical="center"/>
    </xf>
    <xf numFmtId="49" fontId="4" fillId="2" borderId="12" xfId="2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165" fontId="7" fillId="2" borderId="21" xfId="4" applyNumberFormat="1" applyFont="1" applyFill="1" applyBorder="1" applyAlignment="1">
      <alignment horizontal="center" vertical="center"/>
    </xf>
    <xf numFmtId="2" fontId="7" fillId="2" borderId="2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vertical="center"/>
    </xf>
    <xf numFmtId="2" fontId="7" fillId="2" borderId="13" xfId="7" applyNumberFormat="1" applyFont="1" applyFill="1" applyBorder="1" applyAlignment="1">
      <alignment horizontal="center" vertical="center"/>
    </xf>
    <xf numFmtId="49" fontId="7" fillId="2" borderId="13" xfId="7" applyNumberFormat="1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/>
    </xf>
    <xf numFmtId="2" fontId="7" fillId="2" borderId="14" xfId="7" applyNumberFormat="1" applyFont="1" applyFill="1" applyBorder="1" applyAlignment="1">
      <alignment horizontal="center" vertical="center"/>
    </xf>
    <xf numFmtId="0" fontId="7" fillId="2" borderId="0" xfId="7" applyFont="1" applyFill="1" applyAlignment="1">
      <alignment vertical="center"/>
    </xf>
    <xf numFmtId="0" fontId="7" fillId="2" borderId="13" xfId="7" applyFont="1" applyFill="1" applyBorder="1" applyAlignment="1">
      <alignment vertical="center" wrapText="1"/>
    </xf>
    <xf numFmtId="0" fontId="7" fillId="2" borderId="13" xfId="6" applyFont="1" applyFill="1" applyBorder="1" applyAlignment="1">
      <alignment horizontal="center" vertical="center" wrapText="1"/>
    </xf>
    <xf numFmtId="49" fontId="7" fillId="2" borderId="12" xfId="7" applyNumberFormat="1" applyFont="1" applyFill="1" applyBorder="1" applyAlignment="1">
      <alignment horizontal="center" vertical="center"/>
    </xf>
    <xf numFmtId="165" fontId="7" fillId="2" borderId="13" xfId="8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165" fontId="7" fillId="2" borderId="13" xfId="4" applyNumberFormat="1" applyFont="1" applyFill="1" applyBorder="1" applyAlignment="1" applyProtection="1">
      <alignment horizontal="center" vertical="center"/>
      <protection locked="0"/>
    </xf>
    <xf numFmtId="0" fontId="9" fillId="6" borderId="9" xfId="2" applyFont="1" applyFill="1" applyBorder="1" applyAlignment="1" applyProtection="1">
      <alignment horizontal="center" vertical="center"/>
      <protection locked="0"/>
    </xf>
    <xf numFmtId="0" fontId="9" fillId="6" borderId="10" xfId="2" applyFont="1" applyFill="1" applyBorder="1" applyAlignment="1" applyProtection="1">
      <alignment horizontal="center" vertical="center" wrapText="1"/>
      <protection locked="0"/>
    </xf>
    <xf numFmtId="0" fontId="7" fillId="6" borderId="10" xfId="2" applyFont="1" applyFill="1" applyBorder="1" applyAlignment="1" applyProtection="1">
      <alignment vertical="center" wrapText="1"/>
      <protection locked="0"/>
    </xf>
    <xf numFmtId="0" fontId="9" fillId="6" borderId="10" xfId="2" applyFont="1" applyFill="1" applyBorder="1" applyAlignment="1" applyProtection="1">
      <alignment horizontal="center" vertical="center"/>
      <protection locked="0"/>
    </xf>
    <xf numFmtId="2" fontId="9" fillId="6" borderId="10" xfId="2" applyNumberFormat="1" applyFont="1" applyFill="1" applyBorder="1" applyAlignment="1" applyProtection="1">
      <alignment horizontal="center" vertical="center"/>
      <protection locked="0"/>
    </xf>
    <xf numFmtId="169" fontId="7" fillId="6" borderId="10" xfId="1" applyNumberFormat="1" applyFont="1" applyFill="1" applyBorder="1" applyAlignment="1" applyProtection="1">
      <alignment horizontal="center" vertical="center"/>
    </xf>
    <xf numFmtId="169" fontId="9" fillId="6" borderId="10" xfId="1" applyNumberFormat="1" applyFont="1" applyFill="1" applyBorder="1" applyAlignment="1" applyProtection="1">
      <alignment horizontal="center" vertical="center"/>
    </xf>
    <xf numFmtId="169" fontId="7" fillId="6" borderId="11" xfId="1" applyNumberFormat="1" applyFont="1" applyFill="1" applyBorder="1" applyAlignment="1" applyProtection="1">
      <alignment horizontal="center" vertical="center"/>
    </xf>
    <xf numFmtId="169" fontId="7" fillId="6" borderId="23" xfId="1" applyNumberFormat="1" applyFont="1" applyFill="1" applyBorder="1" applyAlignment="1" applyProtection="1">
      <alignment horizontal="center" vertical="center"/>
    </xf>
    <xf numFmtId="43" fontId="5" fillId="2" borderId="0" xfId="2" applyNumberFormat="1" applyFont="1" applyFill="1" applyAlignment="1">
      <alignment vertical="center"/>
    </xf>
    <xf numFmtId="0" fontId="23" fillId="2" borderId="13" xfId="3" applyFont="1" applyFill="1" applyBorder="1" applyAlignment="1">
      <alignment horizontal="center" wrapText="1"/>
    </xf>
    <xf numFmtId="0" fontId="26" fillId="2" borderId="0" xfId="11" applyFont="1" applyFill="1" applyAlignment="1">
      <alignment horizontal="center" vertical="center" wrapText="1"/>
    </xf>
    <xf numFmtId="0" fontId="28" fillId="2" borderId="0" xfId="11" applyFont="1" applyFill="1" applyAlignment="1">
      <alignment horizontal="center" vertical="center" wrapText="1"/>
    </xf>
    <xf numFmtId="0" fontId="31" fillId="2" borderId="0" xfId="11" applyFont="1" applyFill="1" applyAlignment="1">
      <alignment horizontal="center" vertical="center" wrapText="1"/>
    </xf>
    <xf numFmtId="0" fontId="32" fillId="2" borderId="13" xfId="12" applyFont="1" applyFill="1" applyBorder="1" applyAlignment="1">
      <alignment horizontal="center" vertical="center" wrapText="1"/>
    </xf>
    <xf numFmtId="49" fontId="32" fillId="2" borderId="13" xfId="12" applyNumberFormat="1" applyFont="1" applyFill="1" applyBorder="1" applyAlignment="1">
      <alignment horizontal="center" vertical="center" wrapText="1"/>
    </xf>
    <xf numFmtId="0" fontId="6" fillId="2" borderId="13" xfId="12" applyFont="1" applyFill="1" applyBorder="1" applyAlignment="1">
      <alignment horizontal="center" vertical="center" wrapText="1"/>
    </xf>
    <xf numFmtId="0" fontId="17" fillId="2" borderId="13" xfId="12" applyFont="1" applyFill="1" applyBorder="1" applyAlignment="1">
      <alignment horizontal="center" vertical="center" wrapText="1"/>
    </xf>
    <xf numFmtId="2" fontId="30" fillId="2" borderId="13" xfId="12" applyNumberFormat="1" applyFont="1" applyFill="1" applyBorder="1" applyAlignment="1">
      <alignment horizontal="center" vertical="center" wrapText="1"/>
    </xf>
    <xf numFmtId="0" fontId="33" fillId="2" borderId="0" xfId="12" applyFont="1" applyFill="1" applyAlignment="1">
      <alignment horizontal="center" vertical="center" wrapText="1"/>
    </xf>
    <xf numFmtId="14" fontId="34" fillId="2" borderId="13" xfId="12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2" fontId="10" fillId="2" borderId="13" xfId="12" applyNumberFormat="1" applyFont="1" applyFill="1" applyBorder="1" applyAlignment="1">
      <alignment horizontal="center" vertical="center" wrapText="1"/>
    </xf>
    <xf numFmtId="2" fontId="35" fillId="2" borderId="13" xfId="12" applyNumberFormat="1" applyFont="1" applyFill="1" applyBorder="1" applyAlignment="1">
      <alignment horizontal="center" vertical="center" wrapText="1"/>
    </xf>
    <xf numFmtId="0" fontId="36" fillId="2" borderId="0" xfId="12" applyFont="1" applyFill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7" fillId="2" borderId="13" xfId="12" applyFont="1" applyFill="1" applyBorder="1" applyAlignment="1">
      <alignment horizontal="center" vertical="center" wrapText="1"/>
    </xf>
    <xf numFmtId="0" fontId="34" fillId="2" borderId="13" xfId="12" applyFont="1" applyFill="1" applyBorder="1" applyAlignment="1">
      <alignment horizontal="center" vertical="center" wrapText="1"/>
    </xf>
    <xf numFmtId="166" fontId="10" fillId="2" borderId="13" xfId="12" applyNumberFormat="1" applyFont="1" applyFill="1" applyBorder="1" applyAlignment="1">
      <alignment horizontal="center" vertical="center" wrapText="1"/>
    </xf>
    <xf numFmtId="0" fontId="8" fillId="2" borderId="13" xfId="12" applyFont="1" applyFill="1" applyBorder="1" applyAlignment="1">
      <alignment horizontal="center" vertical="center" wrapText="1"/>
    </xf>
    <xf numFmtId="164" fontId="10" fillId="2" borderId="13" xfId="12" applyNumberFormat="1" applyFont="1" applyFill="1" applyBorder="1" applyAlignment="1">
      <alignment horizontal="center" vertical="center" wrapText="1"/>
    </xf>
    <xf numFmtId="0" fontId="34" fillId="2" borderId="18" xfId="12" applyFont="1" applyFill="1" applyBorder="1" applyAlignment="1">
      <alignment horizontal="center" vertical="center" wrapText="1"/>
    </xf>
    <xf numFmtId="2" fontId="10" fillId="2" borderId="18" xfId="12" applyNumberFormat="1" applyFont="1" applyFill="1" applyBorder="1" applyAlignment="1">
      <alignment horizontal="center" vertical="center" wrapText="1"/>
    </xf>
    <xf numFmtId="2" fontId="35" fillId="2" borderId="18" xfId="12" applyNumberFormat="1" applyFont="1" applyFill="1" applyBorder="1" applyAlignment="1">
      <alignment horizontal="center" vertical="center" wrapText="1"/>
    </xf>
    <xf numFmtId="0" fontId="10" fillId="2" borderId="18" xfId="12" applyFont="1" applyFill="1" applyBorder="1" applyAlignment="1">
      <alignment horizontal="center" vertical="center" wrapText="1"/>
    </xf>
    <xf numFmtId="0" fontId="32" fillId="2" borderId="0" xfId="11" applyFont="1" applyFill="1" applyAlignment="1">
      <alignment horizontal="center" vertical="center" wrapText="1"/>
    </xf>
    <xf numFmtId="0" fontId="29" fillId="2" borderId="0" xfId="11" applyFont="1" applyFill="1" applyAlignment="1">
      <alignment horizontal="center" vertical="center" wrapText="1"/>
    </xf>
    <xf numFmtId="2" fontId="29" fillId="2" borderId="0" xfId="11" applyNumberFormat="1" applyFont="1" applyFill="1" applyAlignment="1">
      <alignment horizontal="center" vertical="center" wrapText="1"/>
    </xf>
    <xf numFmtId="0" fontId="40" fillId="2" borderId="0" xfId="11" applyFont="1" applyFill="1" applyAlignment="1">
      <alignment horizontal="center" vertical="center" wrapText="1"/>
    </xf>
    <xf numFmtId="0" fontId="34" fillId="2" borderId="0" xfId="13" applyFont="1" applyFill="1" applyAlignment="1">
      <alignment vertical="center"/>
    </xf>
    <xf numFmtId="0" fontId="13" fillId="2" borderId="0" xfId="13" applyFont="1" applyFill="1" applyAlignment="1">
      <alignment vertical="center"/>
    </xf>
    <xf numFmtId="2" fontId="29" fillId="2" borderId="0" xfId="13" applyNumberFormat="1" applyFont="1" applyFill="1" applyAlignment="1">
      <alignment vertical="center"/>
    </xf>
    <xf numFmtId="0" fontId="29" fillId="2" borderId="0" xfId="13" applyFont="1" applyFill="1" applyAlignment="1">
      <alignment vertical="center"/>
    </xf>
    <xf numFmtId="2" fontId="29" fillId="2" borderId="0" xfId="13" applyNumberFormat="1" applyFont="1" applyFill="1" applyAlignment="1">
      <alignment horizontal="center" vertical="center"/>
    </xf>
    <xf numFmtId="2" fontId="41" fillId="2" borderId="0" xfId="11" applyNumberFormat="1" applyFont="1" applyFill="1" applyAlignment="1">
      <alignment horizontal="center" vertical="center" wrapText="1"/>
    </xf>
    <xf numFmtId="2" fontId="42" fillId="2" borderId="0" xfId="11" applyNumberFormat="1" applyFont="1" applyFill="1" applyAlignment="1">
      <alignment horizontal="center" vertical="center" wrapText="1"/>
    </xf>
    <xf numFmtId="0" fontId="34" fillId="2" borderId="0" xfId="11" applyFont="1" applyFill="1" applyAlignment="1">
      <alignment horizontal="center" vertical="center" wrapText="1"/>
    </xf>
    <xf numFmtId="0" fontId="13" fillId="2" borderId="0" xfId="11" applyFont="1" applyFill="1" applyAlignment="1">
      <alignment horizontal="center" vertical="center" wrapText="1"/>
    </xf>
    <xf numFmtId="2" fontId="13" fillId="2" borderId="0" xfId="11" applyNumberFormat="1" applyFont="1" applyFill="1" applyAlignment="1">
      <alignment horizontal="center" vertical="center" wrapText="1"/>
    </xf>
    <xf numFmtId="0" fontId="43" fillId="2" borderId="0" xfId="11" applyFont="1" applyFill="1" applyAlignment="1">
      <alignment horizontal="center" vertical="center" wrapText="1"/>
    </xf>
    <xf numFmtId="2" fontId="31" fillId="2" borderId="0" xfId="11" applyNumberFormat="1" applyFont="1" applyFill="1" applyAlignment="1">
      <alignment horizontal="center" vertical="center" wrapText="1"/>
    </xf>
    <xf numFmtId="0" fontId="26" fillId="2" borderId="0" xfId="11" applyFont="1" applyFill="1" applyAlignment="1">
      <alignment horizontal="left" vertical="center" wrapText="1"/>
    </xf>
    <xf numFmtId="0" fontId="33" fillId="2" borderId="13" xfId="0" applyFont="1" applyFill="1" applyBorder="1" applyAlignment="1">
      <alignment horizontal="left" vertical="center" wrapText="1"/>
    </xf>
    <xf numFmtId="49" fontId="35" fillId="2" borderId="13" xfId="12" applyNumberFormat="1" applyFont="1" applyFill="1" applyBorder="1" applyAlignment="1">
      <alignment horizontal="left" vertical="center" wrapText="1"/>
    </xf>
    <xf numFmtId="0" fontId="36" fillId="2" borderId="13" xfId="0" applyFont="1" applyFill="1" applyBorder="1" applyAlignment="1">
      <alignment horizontal="left" vertical="center" wrapText="1"/>
    </xf>
    <xf numFmtId="49" fontId="35" fillId="2" borderId="18" xfId="12" applyNumberFormat="1" applyFont="1" applyFill="1" applyBorder="1" applyAlignment="1">
      <alignment horizontal="left" vertical="center" wrapText="1"/>
    </xf>
    <xf numFmtId="0" fontId="29" fillId="2" borderId="0" xfId="11" applyFont="1" applyFill="1" applyAlignment="1">
      <alignment horizontal="left" vertical="center" wrapText="1"/>
    </xf>
    <xf numFmtId="0" fontId="13" fillId="2" borderId="0" xfId="11" applyFont="1" applyFill="1" applyAlignment="1">
      <alignment horizontal="left" vertical="center" wrapText="1"/>
    </xf>
    <xf numFmtId="0" fontId="31" fillId="2" borderId="0" xfId="11" applyFont="1" applyFill="1" applyAlignment="1">
      <alignment horizontal="left" vertical="center" wrapText="1"/>
    </xf>
    <xf numFmtId="0" fontId="5" fillId="2" borderId="0" xfId="2" applyFont="1" applyFill="1" applyAlignment="1">
      <alignment vertical="center"/>
    </xf>
    <xf numFmtId="0" fontId="17" fillId="2" borderId="0" xfId="13" applyFont="1" applyFill="1" applyAlignment="1">
      <alignment horizontal="center" vertical="center" wrapText="1"/>
    </xf>
    <xf numFmtId="0" fontId="10" fillId="7" borderId="9" xfId="13" applyFont="1" applyFill="1" applyBorder="1" applyAlignment="1">
      <alignment horizontal="center" vertical="center" wrapText="1"/>
    </xf>
    <xf numFmtId="0" fontId="10" fillId="7" borderId="10" xfId="13" applyFont="1" applyFill="1" applyBorder="1" applyAlignment="1">
      <alignment horizontal="center" vertical="center" wrapText="1"/>
    </xf>
    <xf numFmtId="0" fontId="30" fillId="7" borderId="2" xfId="13" applyFont="1" applyFill="1" applyBorder="1" applyAlignment="1">
      <alignment horizontal="left" vertical="center" wrapText="1"/>
    </xf>
    <xf numFmtId="0" fontId="17" fillId="7" borderId="10" xfId="13" applyFont="1" applyFill="1" applyBorder="1" applyAlignment="1">
      <alignment horizontal="center" vertical="center" wrapText="1"/>
    </xf>
    <xf numFmtId="0" fontId="30" fillId="7" borderId="2" xfId="13" applyFont="1" applyFill="1" applyBorder="1" applyAlignment="1">
      <alignment horizontal="center" vertical="center" wrapText="1"/>
    </xf>
    <xf numFmtId="4" fontId="30" fillId="7" borderId="2" xfId="13" applyNumberFormat="1" applyFont="1" applyFill="1" applyBorder="1" applyAlignment="1">
      <alignment horizontal="center" vertical="center" wrapText="1"/>
    </xf>
    <xf numFmtId="4" fontId="30" fillId="7" borderId="10" xfId="13" applyNumberFormat="1" applyFont="1" applyFill="1" applyBorder="1" applyAlignment="1">
      <alignment horizontal="center" vertical="center" wrapText="1"/>
    </xf>
    <xf numFmtId="4" fontId="30" fillId="7" borderId="25" xfId="13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4" fontId="2" fillId="0" borderId="0" xfId="10" applyFont="1"/>
    <xf numFmtId="0" fontId="2" fillId="0" borderId="27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4" fontId="30" fillId="7" borderId="28" xfId="13" applyNumberFormat="1" applyFont="1" applyFill="1" applyBorder="1" applyAlignment="1">
      <alignment horizontal="center" vertical="center" wrapText="1"/>
    </xf>
    <xf numFmtId="0" fontId="7" fillId="2" borderId="0" xfId="11" applyFont="1" applyFill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 wrapText="1"/>
    </xf>
    <xf numFmtId="14" fontId="10" fillId="2" borderId="13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49" fontId="10" fillId="2" borderId="13" xfId="12" applyNumberFormat="1" applyFont="1" applyFill="1" applyBorder="1" applyAlignment="1">
      <alignment horizontal="center" vertical="center" wrapText="1"/>
    </xf>
    <xf numFmtId="0" fontId="17" fillId="2" borderId="0" xfId="11" applyFont="1" applyFill="1" applyAlignment="1">
      <alignment horizontal="center" vertical="center" wrapText="1"/>
    </xf>
    <xf numFmtId="0" fontId="10" fillId="2" borderId="0" xfId="13" applyFont="1" applyFill="1" applyAlignment="1">
      <alignment vertical="center"/>
    </xf>
    <xf numFmtId="0" fontId="35" fillId="2" borderId="0" xfId="13" applyFont="1" applyFill="1" applyAlignment="1">
      <alignment vertical="center"/>
    </xf>
    <xf numFmtId="0" fontId="10" fillId="2" borderId="0" xfId="11" applyFont="1" applyFill="1" applyAlignment="1">
      <alignment horizontal="center" vertical="center" wrapText="1"/>
    </xf>
    <xf numFmtId="0" fontId="27" fillId="2" borderId="24" xfId="1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32" fillId="0" borderId="0" xfId="13" applyFont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43" fontId="2" fillId="0" borderId="26" xfId="1" applyFont="1" applyBorder="1" applyAlignment="1">
      <alignment horizontal="center" vertical="center"/>
    </xf>
    <xf numFmtId="43" fontId="2" fillId="0" borderId="27" xfId="1" applyFont="1" applyBorder="1" applyAlignment="1">
      <alignment horizontal="center" vertical="center"/>
    </xf>
    <xf numFmtId="43" fontId="44" fillId="0" borderId="26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3" fontId="2" fillId="0" borderId="29" xfId="1" applyFont="1" applyBorder="1" applyAlignment="1">
      <alignment horizontal="center" vertical="center"/>
    </xf>
    <xf numFmtId="43" fontId="47" fillId="8" borderId="30" xfId="14" applyNumberFormat="1" applyFont="1" applyBorder="1" applyAlignment="1">
      <alignment horizontal="center" wrapText="1"/>
    </xf>
    <xf numFmtId="43" fontId="47" fillId="8" borderId="3" xfId="14" applyNumberFormat="1" applyFont="1" applyBorder="1" applyAlignment="1">
      <alignment horizontal="center" wrapText="1"/>
    </xf>
    <xf numFmtId="43" fontId="47" fillId="8" borderId="4" xfId="14" applyNumberFormat="1" applyFont="1" applyBorder="1" applyAlignment="1">
      <alignment horizontal="center" wrapText="1"/>
    </xf>
    <xf numFmtId="43" fontId="47" fillId="8" borderId="31" xfId="14" applyNumberFormat="1" applyFont="1" applyBorder="1" applyAlignment="1">
      <alignment horizontal="center" wrapText="1"/>
    </xf>
    <xf numFmtId="43" fontId="47" fillId="8" borderId="7" xfId="14" applyNumberFormat="1" applyFont="1" applyBorder="1" applyAlignment="1">
      <alignment horizontal="center" wrapText="1"/>
    </xf>
    <xf numFmtId="43" fontId="47" fillId="8" borderId="8" xfId="14" applyNumberFormat="1" applyFont="1" applyBorder="1" applyAlignment="1">
      <alignment horizontal="center" wrapText="1"/>
    </xf>
  </cellXfs>
  <cellStyles count="15">
    <cellStyle name="Accent5" xfId="14" builtinId="45"/>
    <cellStyle name="Comma" xfId="1" builtinId="3"/>
    <cellStyle name="Comma 2" xfId="4" xr:uid="{6185720E-7679-44C7-8FE5-42E68EF202C6}"/>
    <cellStyle name="Comma 2 2" xfId="8" xr:uid="{12D1DE41-3AF2-443B-97B9-4279CB6B7FCF}"/>
    <cellStyle name="Comma 4" xfId="9" xr:uid="{F8E44BCB-E56A-4FDE-A0D4-603880979378}"/>
    <cellStyle name="Currency" xfId="10" builtinId="4"/>
    <cellStyle name="Normal" xfId="0" builtinId="0"/>
    <cellStyle name="Normal 10" xfId="12" xr:uid="{39239DF3-B326-4318-8133-7BBE204904E5}"/>
    <cellStyle name="Normal 11 2" xfId="13" xr:uid="{B5328787-2F81-4D9A-A0ED-E6F105C9C3D0}"/>
    <cellStyle name="Normal 13 3 3" xfId="7" xr:uid="{77887B5E-E665-459E-B587-B913883B9F91}"/>
    <cellStyle name="Normal 2" xfId="2" xr:uid="{A1F7762E-2EB2-4D19-9FB2-1073FD6A73EB}"/>
    <cellStyle name="Normal 2 11" xfId="6" xr:uid="{27C4D26B-2A84-4BEF-9683-13ECFDC8E336}"/>
    <cellStyle name="Normal 2 2" xfId="11" xr:uid="{A53373D5-1C76-40E6-918C-408264B8B8EF}"/>
    <cellStyle name="Обычный_Лист1" xfId="5" xr:uid="{34EF6F1F-9B20-4E9C-AB02-4B43D06CA77F}"/>
    <cellStyle name="Обычный_დემონტაჟი" xfId="3" xr:uid="{BE3AB3E7-2E4D-4549-B2AE-9A4FAB857C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atarkatsishvili\Downloads\Documents%20and%20Settings\shota\Desktop\2005Roena\minimoedani%20awariswyalze.S.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atarkatsishvili\Downloads\Users\levan\Desktop\kord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2.%20&#4320;&#4317;&#4328;&#4313;&#4304;-&#4326;&#4308;&#4314;&#4312;&#4321;&#4309;&#4304;&#4313;&#4308;/BoQ/RG-BoQ-Updated%2008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1.%20&#4315;&#4304;&#4320;&#4316;&#4308;&#4323;&#4314;&#4312;-&#4306;&#4323;&#4306;&#4323;&#4311;&#4312;-Task%204/BoQ/Marneuli-Guguti-xidebi%2006.06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Absolute%20Service/2.%20&#4334;&#4317;&#4305;&#4312;/BoQ/Xobi-BoQ%2015.06.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atarkatsishvili\AppData\Local\Microsoft\Windows\INetCache\Content.Outlook\O0UHTQU4\&#4315;&#4312;&#4320;&#4330;&#4334;&#4323;&#4314;&#4304;&#4309;&#4304;%20&#4317;&#4318;&#4322;&#4312;&#4315;&#4304;%20&#4315;&#4304;&#4320;&#4322;&#4317;%20&#4332;&#4327;&#4304;&#4314;&#4312;%20&#4334;&#4304;&#4320;&#4335;&#4311;&#4304;&#4326;&#4320;&#4312;&#4330;&#4334;&#4309;&#4304;%2003.12.21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atarkatsishvili\AppData\Local\Microsoft\Windows\INetCache\Content.Outlook\O0UHTQU4\&#4317;&#4318;&#4322;&#4312;&#4315;&#4304;%20&#4315;&#4312;&#4320;&#4330;&#4334;&#4323;&#4314;&#4304;&#4309;&#4304;%20&#4313;&#4304;&#4316;&#4304;&#4314;&#4312;&#4310;&#4304;&#4330;&#4312;&#4304;%20&#4334;&#4304;&#4320;&#4311;&#4304;&#4326;&#4320;&#4312;&#4330;&#4334;&#4309;&#4304;%2003.12.21%20&#4332;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7">
          <cell r="F47">
            <v>19.079999999999998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ლოკალური ხარჯთაღრიცხვა"/>
      <sheetName val="სატენდერო შევსებული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>
        <row r="22">
          <cell r="J22">
            <v>95</v>
          </cell>
          <cell r="K22">
            <v>17.2</v>
          </cell>
        </row>
        <row r="29">
          <cell r="J29">
            <v>121</v>
          </cell>
          <cell r="K29">
            <v>18.77</v>
          </cell>
        </row>
        <row r="31">
          <cell r="J31">
            <v>126</v>
          </cell>
          <cell r="K31">
            <v>18.77</v>
          </cell>
        </row>
        <row r="33">
          <cell r="J33">
            <v>1520</v>
          </cell>
          <cell r="K33">
            <v>34.840000000000003</v>
          </cell>
        </row>
        <row r="44">
          <cell r="J44">
            <v>475</v>
          </cell>
          <cell r="K44">
            <v>20.9</v>
          </cell>
        </row>
        <row r="46">
          <cell r="J46">
            <v>280</v>
          </cell>
          <cell r="K46">
            <v>24.39</v>
          </cell>
        </row>
        <row r="48">
          <cell r="J48">
            <v>1250</v>
          </cell>
          <cell r="K48">
            <v>7.82</v>
          </cell>
        </row>
        <row r="51">
          <cell r="K51">
            <v>34.840000000000003</v>
          </cell>
        </row>
        <row r="52">
          <cell r="J52">
            <v>2087</v>
          </cell>
          <cell r="K52">
            <v>34.840000000000003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1-2"/>
      <sheetName val="1-3"/>
      <sheetName val="ტრანსპორტირება"/>
    </sheetNames>
    <sheetDataSet>
      <sheetData sheetId="0"/>
      <sheetData sheetId="1"/>
      <sheetData sheetId="2"/>
      <sheetData sheetId="3"/>
      <sheetData sheetId="4">
        <row r="37">
          <cell r="J37">
            <v>28</v>
          </cell>
        </row>
        <row r="45">
          <cell r="J45">
            <v>995</v>
          </cell>
          <cell r="K45">
            <v>7.82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3-4"/>
      <sheetName val="3-5"/>
      <sheetName val="4-1"/>
      <sheetName val="5-1"/>
      <sheetName val="5-2"/>
      <sheetName val="5-3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K40">
            <v>19.5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ნ.ბარათი"/>
      <sheetName val="ნაკრები"/>
      <sheetName val="1-1 რესურს.ხარჯთ."/>
      <sheetName val="1-1 კრებსითი ხარჯთ. "/>
      <sheetName val="1-1 კრებსითი სატენდერო"/>
    </sheetNames>
    <sheetDataSet>
      <sheetData sheetId="0"/>
      <sheetData sheetId="1">
        <row r="7">
          <cell r="C7" t="str">
            <v>წყალსადენის გარე ქსელის მოწყობა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ნ.ბარათი"/>
      <sheetName val="ნაკრები"/>
      <sheetName val="1-1 რესურს.ხარჯთ."/>
      <sheetName val="1-1 კრებსითი ხარჯთ."/>
      <sheetName val="1-1 კრებსითი სატენდერო"/>
    </sheetNames>
    <sheetDataSet>
      <sheetData sheetId="0"/>
      <sheetData sheetId="1">
        <row r="7">
          <cell r="C7" t="str">
            <v>კანალიზაციის გარე ქსელის მოწყობა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C1DE-0E71-48F0-82AE-7355AC1025AF}">
  <sheetPr>
    <tabColor rgb="FFFF0000"/>
  </sheetPr>
  <dimension ref="B2:D13"/>
  <sheetViews>
    <sheetView showGridLines="0" tabSelected="1" workbookViewId="0">
      <selection activeCell="I14" sqref="I14"/>
    </sheetView>
  </sheetViews>
  <sheetFormatPr defaultRowHeight="15" x14ac:dyDescent="0.25"/>
  <cols>
    <col min="2" max="2" width="5.7109375" customWidth="1"/>
    <col min="3" max="3" width="40.28515625" customWidth="1"/>
    <col min="4" max="4" width="18.5703125" customWidth="1"/>
  </cols>
  <sheetData>
    <row r="2" spans="2:4" x14ac:dyDescent="0.25">
      <c r="D2" s="308"/>
    </row>
    <row r="3" spans="2:4" x14ac:dyDescent="0.25">
      <c r="D3" s="308"/>
    </row>
    <row r="4" spans="2:4" x14ac:dyDescent="0.25">
      <c r="D4" s="308"/>
    </row>
    <row r="5" spans="2:4" ht="15.75" thickBot="1" x14ac:dyDescent="0.3">
      <c r="D5" s="308"/>
    </row>
    <row r="6" spans="2:4" x14ac:dyDescent="0.25">
      <c r="B6" s="343" t="s">
        <v>355</v>
      </c>
      <c r="C6" s="344"/>
      <c r="D6" s="345"/>
    </row>
    <row r="7" spans="2:4" ht="15.75" thickBot="1" x14ac:dyDescent="0.3">
      <c r="B7" s="346"/>
      <c r="C7" s="347"/>
      <c r="D7" s="348"/>
    </row>
    <row r="8" spans="2:4" ht="27" customHeight="1" thickBot="1" x14ac:dyDescent="0.3">
      <c r="B8" s="341">
        <v>1</v>
      </c>
      <c r="C8" s="341" t="s">
        <v>328</v>
      </c>
      <c r="D8" s="342">
        <f>'ტერიტორიის კეთილმოწყობა '!M169</f>
        <v>0</v>
      </c>
    </row>
    <row r="9" spans="2:4" ht="27" customHeight="1" thickBot="1" x14ac:dyDescent="0.3">
      <c r="B9" s="307">
        <v>2</v>
      </c>
      <c r="C9" s="307" t="s">
        <v>329</v>
      </c>
      <c r="D9" s="338">
        <f>'წყალსადენის ქსელი '!M170</f>
        <v>0</v>
      </c>
    </row>
    <row r="10" spans="2:4" ht="27" customHeight="1" thickBot="1" x14ac:dyDescent="0.3">
      <c r="B10" s="307">
        <v>3</v>
      </c>
      <c r="C10" s="307" t="s">
        <v>330</v>
      </c>
      <c r="D10" s="338">
        <f>კანალიზაცია!M101</f>
        <v>0</v>
      </c>
    </row>
    <row r="11" spans="2:4" ht="27" customHeight="1" thickBot="1" x14ac:dyDescent="0.3">
      <c r="B11" s="309">
        <v>4</v>
      </c>
      <c r="C11" s="309" t="s">
        <v>331</v>
      </c>
      <c r="D11" s="339">
        <f>სანიაღვრე!M129</f>
        <v>0</v>
      </c>
    </row>
    <row r="12" spans="2:4" ht="27" customHeight="1" thickBot="1" x14ac:dyDescent="0.3">
      <c r="B12" s="309">
        <v>5</v>
      </c>
      <c r="C12" s="309" t="s">
        <v>347</v>
      </c>
      <c r="D12" s="339">
        <f>გამწვანება!M36</f>
        <v>0</v>
      </c>
    </row>
    <row r="13" spans="2:4" ht="27.75" customHeight="1" thickBot="1" x14ac:dyDescent="0.3">
      <c r="B13" s="310">
        <v>5</v>
      </c>
      <c r="C13" s="310" t="s">
        <v>9</v>
      </c>
      <c r="D13" s="340">
        <f>SUM(D8:D12)</f>
        <v>0</v>
      </c>
    </row>
  </sheetData>
  <mergeCells count="1">
    <mergeCell ref="B6:D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388B-7CC5-4B7F-8C4A-866DA446841B}">
  <sheetPr>
    <tabColor theme="6" tint="-0.249977111117893"/>
  </sheetPr>
  <dimension ref="A1:M568"/>
  <sheetViews>
    <sheetView topLeftCell="A149" zoomScaleNormal="100" zoomScaleSheetLayoutView="100" workbookViewId="0">
      <selection activeCell="D162" sqref="D162:D166"/>
    </sheetView>
  </sheetViews>
  <sheetFormatPr defaultColWidth="9.140625" defaultRowHeight="15" x14ac:dyDescent="0.25"/>
  <cols>
    <col min="1" max="1" width="3.85546875" style="322" customWidth="1"/>
    <col min="2" max="2" width="13.85546875" style="322" customWidth="1"/>
    <col min="3" max="3" width="48.85546875" style="296" customWidth="1"/>
    <col min="4" max="4" width="9.7109375" style="287" customWidth="1"/>
    <col min="5" max="5" width="12.7109375" style="287" customWidth="1"/>
    <col min="6" max="6" width="12.7109375" style="251" customWidth="1"/>
    <col min="7" max="11" width="12.7109375" style="288" customWidth="1"/>
    <col min="12" max="12" width="13.85546875" style="288" customWidth="1"/>
    <col min="13" max="13" width="17.85546875" style="288" customWidth="1"/>
    <col min="14" max="14" width="9.5703125" style="251" bestFit="1" customWidth="1"/>
    <col min="15" max="15" width="13.140625" style="251" bestFit="1" customWidth="1"/>
    <col min="16" max="216" width="9.140625" style="251"/>
    <col min="217" max="217" width="3.85546875" style="251" customWidth="1"/>
    <col min="218" max="218" width="13.85546875" style="251" customWidth="1"/>
    <col min="219" max="219" width="48.85546875" style="251" customWidth="1"/>
    <col min="220" max="220" width="9.7109375" style="251" customWidth="1"/>
    <col min="221" max="228" width="12.7109375" style="251" customWidth="1"/>
    <col min="229" max="229" width="14.85546875" style="251" customWidth="1"/>
    <col min="230" max="230" width="13.140625" style="251" bestFit="1" customWidth="1"/>
    <col min="231" max="231" width="9.140625" style="251"/>
    <col min="232" max="232" width="9.42578125" style="251" bestFit="1" customWidth="1"/>
    <col min="233" max="472" width="9.140625" style="251"/>
    <col min="473" max="473" width="3.85546875" style="251" customWidth="1"/>
    <col min="474" max="474" width="13.85546875" style="251" customWidth="1"/>
    <col min="475" max="475" width="48.85546875" style="251" customWidth="1"/>
    <col min="476" max="476" width="9.7109375" style="251" customWidth="1"/>
    <col min="477" max="484" width="12.7109375" style="251" customWidth="1"/>
    <col min="485" max="485" width="14.85546875" style="251" customWidth="1"/>
    <col min="486" max="486" width="13.140625" style="251" bestFit="1" customWidth="1"/>
    <col min="487" max="487" width="9.140625" style="251"/>
    <col min="488" max="488" width="9.42578125" style="251" bestFit="1" customWidth="1"/>
    <col min="489" max="728" width="9.140625" style="251"/>
    <col min="729" max="729" width="3.85546875" style="251" customWidth="1"/>
    <col min="730" max="730" width="13.85546875" style="251" customWidth="1"/>
    <col min="731" max="731" width="48.85546875" style="251" customWidth="1"/>
    <col min="732" max="732" width="9.7109375" style="251" customWidth="1"/>
    <col min="733" max="740" width="12.7109375" style="251" customWidth="1"/>
    <col min="741" max="741" width="14.85546875" style="251" customWidth="1"/>
    <col min="742" max="742" width="13.140625" style="251" bestFit="1" customWidth="1"/>
    <col min="743" max="743" width="9.140625" style="251"/>
    <col min="744" max="744" width="9.42578125" style="251" bestFit="1" customWidth="1"/>
    <col min="745" max="984" width="9.140625" style="251"/>
    <col min="985" max="985" width="3.85546875" style="251" customWidth="1"/>
    <col min="986" max="986" width="13.85546875" style="251" customWidth="1"/>
    <col min="987" max="987" width="48.85546875" style="251" customWidth="1"/>
    <col min="988" max="988" width="9.7109375" style="251" customWidth="1"/>
    <col min="989" max="996" width="12.7109375" style="251" customWidth="1"/>
    <col min="997" max="997" width="14.85546875" style="251" customWidth="1"/>
    <col min="998" max="998" width="13.140625" style="251" bestFit="1" customWidth="1"/>
    <col min="999" max="999" width="9.140625" style="251"/>
    <col min="1000" max="1000" width="9.42578125" style="251" bestFit="1" customWidth="1"/>
    <col min="1001" max="1240" width="9.140625" style="251"/>
    <col min="1241" max="1241" width="3.85546875" style="251" customWidth="1"/>
    <col min="1242" max="1242" width="13.85546875" style="251" customWidth="1"/>
    <col min="1243" max="1243" width="48.85546875" style="251" customWidth="1"/>
    <col min="1244" max="1244" width="9.7109375" style="251" customWidth="1"/>
    <col min="1245" max="1252" width="12.7109375" style="251" customWidth="1"/>
    <col min="1253" max="1253" width="14.85546875" style="251" customWidth="1"/>
    <col min="1254" max="1254" width="13.140625" style="251" bestFit="1" customWidth="1"/>
    <col min="1255" max="1255" width="9.140625" style="251"/>
    <col min="1256" max="1256" width="9.42578125" style="251" bestFit="1" customWidth="1"/>
    <col min="1257" max="1496" width="9.140625" style="251"/>
    <col min="1497" max="1497" width="3.85546875" style="251" customWidth="1"/>
    <col min="1498" max="1498" width="13.85546875" style="251" customWidth="1"/>
    <col min="1499" max="1499" width="48.85546875" style="251" customWidth="1"/>
    <col min="1500" max="1500" width="9.7109375" style="251" customWidth="1"/>
    <col min="1501" max="1508" width="12.7109375" style="251" customWidth="1"/>
    <col min="1509" max="1509" width="14.85546875" style="251" customWidth="1"/>
    <col min="1510" max="1510" width="13.140625" style="251" bestFit="1" customWidth="1"/>
    <col min="1511" max="1511" width="9.140625" style="251"/>
    <col min="1512" max="1512" width="9.42578125" style="251" bestFit="1" customWidth="1"/>
    <col min="1513" max="1752" width="9.140625" style="251"/>
    <col min="1753" max="1753" width="3.85546875" style="251" customWidth="1"/>
    <col min="1754" max="1754" width="13.85546875" style="251" customWidth="1"/>
    <col min="1755" max="1755" width="48.85546875" style="251" customWidth="1"/>
    <col min="1756" max="1756" width="9.7109375" style="251" customWidth="1"/>
    <col min="1757" max="1764" width="12.7109375" style="251" customWidth="1"/>
    <col min="1765" max="1765" width="14.85546875" style="251" customWidth="1"/>
    <col min="1766" max="1766" width="13.140625" style="251" bestFit="1" customWidth="1"/>
    <col min="1767" max="1767" width="9.140625" style="251"/>
    <col min="1768" max="1768" width="9.42578125" style="251" bestFit="1" customWidth="1"/>
    <col min="1769" max="2008" width="9.140625" style="251"/>
    <col min="2009" max="2009" width="3.85546875" style="251" customWidth="1"/>
    <col min="2010" max="2010" width="13.85546875" style="251" customWidth="1"/>
    <col min="2011" max="2011" width="48.85546875" style="251" customWidth="1"/>
    <col min="2012" max="2012" width="9.7109375" style="251" customWidth="1"/>
    <col min="2013" max="2020" width="12.7109375" style="251" customWidth="1"/>
    <col min="2021" max="2021" width="14.85546875" style="251" customWidth="1"/>
    <col min="2022" max="2022" width="13.140625" style="251" bestFit="1" customWidth="1"/>
    <col min="2023" max="2023" width="9.140625" style="251"/>
    <col min="2024" max="2024" width="9.42578125" style="251" bestFit="1" customWidth="1"/>
    <col min="2025" max="2264" width="9.140625" style="251"/>
    <col min="2265" max="2265" width="3.85546875" style="251" customWidth="1"/>
    <col min="2266" max="2266" width="13.85546875" style="251" customWidth="1"/>
    <col min="2267" max="2267" width="48.85546875" style="251" customWidth="1"/>
    <col min="2268" max="2268" width="9.7109375" style="251" customWidth="1"/>
    <col min="2269" max="2276" width="12.7109375" style="251" customWidth="1"/>
    <col min="2277" max="2277" width="14.85546875" style="251" customWidth="1"/>
    <col min="2278" max="2278" width="13.140625" style="251" bestFit="1" customWidth="1"/>
    <col min="2279" max="2279" width="9.140625" style="251"/>
    <col min="2280" max="2280" width="9.42578125" style="251" bestFit="1" customWidth="1"/>
    <col min="2281" max="2520" width="9.140625" style="251"/>
    <col min="2521" max="2521" width="3.85546875" style="251" customWidth="1"/>
    <col min="2522" max="2522" width="13.85546875" style="251" customWidth="1"/>
    <col min="2523" max="2523" width="48.85546875" style="251" customWidth="1"/>
    <col min="2524" max="2524" width="9.7109375" style="251" customWidth="1"/>
    <col min="2525" max="2532" width="12.7109375" style="251" customWidth="1"/>
    <col min="2533" max="2533" width="14.85546875" style="251" customWidth="1"/>
    <col min="2534" max="2534" width="13.140625" style="251" bestFit="1" customWidth="1"/>
    <col min="2535" max="2535" width="9.140625" style="251"/>
    <col min="2536" max="2536" width="9.42578125" style="251" bestFit="1" customWidth="1"/>
    <col min="2537" max="2776" width="9.140625" style="251"/>
    <col min="2777" max="2777" width="3.85546875" style="251" customWidth="1"/>
    <col min="2778" max="2778" width="13.85546875" style="251" customWidth="1"/>
    <col min="2779" max="2779" width="48.85546875" style="251" customWidth="1"/>
    <col min="2780" max="2780" width="9.7109375" style="251" customWidth="1"/>
    <col min="2781" max="2788" width="12.7109375" style="251" customWidth="1"/>
    <col min="2789" max="2789" width="14.85546875" style="251" customWidth="1"/>
    <col min="2790" max="2790" width="13.140625" style="251" bestFit="1" customWidth="1"/>
    <col min="2791" max="2791" width="9.140625" style="251"/>
    <col min="2792" max="2792" width="9.42578125" style="251" bestFit="1" customWidth="1"/>
    <col min="2793" max="3032" width="9.140625" style="251"/>
    <col min="3033" max="3033" width="3.85546875" style="251" customWidth="1"/>
    <col min="3034" max="3034" width="13.85546875" style="251" customWidth="1"/>
    <col min="3035" max="3035" width="48.85546875" style="251" customWidth="1"/>
    <col min="3036" max="3036" width="9.7109375" style="251" customWidth="1"/>
    <col min="3037" max="3044" width="12.7109375" style="251" customWidth="1"/>
    <col min="3045" max="3045" width="14.85546875" style="251" customWidth="1"/>
    <col min="3046" max="3046" width="13.140625" style="251" bestFit="1" customWidth="1"/>
    <col min="3047" max="3047" width="9.140625" style="251"/>
    <col min="3048" max="3048" width="9.42578125" style="251" bestFit="1" customWidth="1"/>
    <col min="3049" max="3288" width="9.140625" style="251"/>
    <col min="3289" max="3289" width="3.85546875" style="251" customWidth="1"/>
    <col min="3290" max="3290" width="13.85546875" style="251" customWidth="1"/>
    <col min="3291" max="3291" width="48.85546875" style="251" customWidth="1"/>
    <col min="3292" max="3292" width="9.7109375" style="251" customWidth="1"/>
    <col min="3293" max="3300" width="12.7109375" style="251" customWidth="1"/>
    <col min="3301" max="3301" width="14.85546875" style="251" customWidth="1"/>
    <col min="3302" max="3302" width="13.140625" style="251" bestFit="1" customWidth="1"/>
    <col min="3303" max="3303" width="9.140625" style="251"/>
    <col min="3304" max="3304" width="9.42578125" style="251" bestFit="1" customWidth="1"/>
    <col min="3305" max="3544" width="9.140625" style="251"/>
    <col min="3545" max="3545" width="3.85546875" style="251" customWidth="1"/>
    <col min="3546" max="3546" width="13.85546875" style="251" customWidth="1"/>
    <col min="3547" max="3547" width="48.85546875" style="251" customWidth="1"/>
    <col min="3548" max="3548" width="9.7109375" style="251" customWidth="1"/>
    <col min="3549" max="3556" width="12.7109375" style="251" customWidth="1"/>
    <col min="3557" max="3557" width="14.85546875" style="251" customWidth="1"/>
    <col min="3558" max="3558" width="13.140625" style="251" bestFit="1" customWidth="1"/>
    <col min="3559" max="3559" width="9.140625" style="251"/>
    <col min="3560" max="3560" width="9.42578125" style="251" bestFit="1" customWidth="1"/>
    <col min="3561" max="3800" width="9.140625" style="251"/>
    <col min="3801" max="3801" width="3.85546875" style="251" customWidth="1"/>
    <col min="3802" max="3802" width="13.85546875" style="251" customWidth="1"/>
    <col min="3803" max="3803" width="48.85546875" style="251" customWidth="1"/>
    <col min="3804" max="3804" width="9.7109375" style="251" customWidth="1"/>
    <col min="3805" max="3812" width="12.7109375" style="251" customWidth="1"/>
    <col min="3813" max="3813" width="14.85546875" style="251" customWidth="1"/>
    <col min="3814" max="3814" width="13.140625" style="251" bestFit="1" customWidth="1"/>
    <col min="3815" max="3815" width="9.140625" style="251"/>
    <col min="3816" max="3816" width="9.42578125" style="251" bestFit="1" customWidth="1"/>
    <col min="3817" max="4056" width="9.140625" style="251"/>
    <col min="4057" max="4057" width="3.85546875" style="251" customWidth="1"/>
    <col min="4058" max="4058" width="13.85546875" style="251" customWidth="1"/>
    <col min="4059" max="4059" width="48.85546875" style="251" customWidth="1"/>
    <col min="4060" max="4060" width="9.7109375" style="251" customWidth="1"/>
    <col min="4061" max="4068" width="12.7109375" style="251" customWidth="1"/>
    <col min="4069" max="4069" width="14.85546875" style="251" customWidth="1"/>
    <col min="4070" max="4070" width="13.140625" style="251" bestFit="1" customWidth="1"/>
    <col min="4071" max="4071" width="9.140625" style="251"/>
    <col min="4072" max="4072" width="9.42578125" style="251" bestFit="1" customWidth="1"/>
    <col min="4073" max="4312" width="9.140625" style="251"/>
    <col min="4313" max="4313" width="3.85546875" style="251" customWidth="1"/>
    <col min="4314" max="4314" width="13.85546875" style="251" customWidth="1"/>
    <col min="4315" max="4315" width="48.85546875" style="251" customWidth="1"/>
    <col min="4316" max="4316" width="9.7109375" style="251" customWidth="1"/>
    <col min="4317" max="4324" width="12.7109375" style="251" customWidth="1"/>
    <col min="4325" max="4325" width="14.85546875" style="251" customWidth="1"/>
    <col min="4326" max="4326" width="13.140625" style="251" bestFit="1" customWidth="1"/>
    <col min="4327" max="4327" width="9.140625" style="251"/>
    <col min="4328" max="4328" width="9.42578125" style="251" bestFit="1" customWidth="1"/>
    <col min="4329" max="4568" width="9.140625" style="251"/>
    <col min="4569" max="4569" width="3.85546875" style="251" customWidth="1"/>
    <col min="4570" max="4570" width="13.85546875" style="251" customWidth="1"/>
    <col min="4571" max="4571" width="48.85546875" style="251" customWidth="1"/>
    <col min="4572" max="4572" width="9.7109375" style="251" customWidth="1"/>
    <col min="4573" max="4580" width="12.7109375" style="251" customWidth="1"/>
    <col min="4581" max="4581" width="14.85546875" style="251" customWidth="1"/>
    <col min="4582" max="4582" width="13.140625" style="251" bestFit="1" customWidth="1"/>
    <col min="4583" max="4583" width="9.140625" style="251"/>
    <col min="4584" max="4584" width="9.42578125" style="251" bestFit="1" customWidth="1"/>
    <col min="4585" max="4824" width="9.140625" style="251"/>
    <col min="4825" max="4825" width="3.85546875" style="251" customWidth="1"/>
    <col min="4826" max="4826" width="13.85546875" style="251" customWidth="1"/>
    <col min="4827" max="4827" width="48.85546875" style="251" customWidth="1"/>
    <col min="4828" max="4828" width="9.7109375" style="251" customWidth="1"/>
    <col min="4829" max="4836" width="12.7109375" style="251" customWidth="1"/>
    <col min="4837" max="4837" width="14.85546875" style="251" customWidth="1"/>
    <col min="4838" max="4838" width="13.140625" style="251" bestFit="1" customWidth="1"/>
    <col min="4839" max="4839" width="9.140625" style="251"/>
    <col min="4840" max="4840" width="9.42578125" style="251" bestFit="1" customWidth="1"/>
    <col min="4841" max="5080" width="9.140625" style="251"/>
    <col min="5081" max="5081" width="3.85546875" style="251" customWidth="1"/>
    <col min="5082" max="5082" width="13.85546875" style="251" customWidth="1"/>
    <col min="5083" max="5083" width="48.85546875" style="251" customWidth="1"/>
    <col min="5084" max="5084" width="9.7109375" style="251" customWidth="1"/>
    <col min="5085" max="5092" width="12.7109375" style="251" customWidth="1"/>
    <col min="5093" max="5093" width="14.85546875" style="251" customWidth="1"/>
    <col min="5094" max="5094" width="13.140625" style="251" bestFit="1" customWidth="1"/>
    <col min="5095" max="5095" width="9.140625" style="251"/>
    <col min="5096" max="5096" width="9.42578125" style="251" bestFit="1" customWidth="1"/>
    <col min="5097" max="5336" width="9.140625" style="251"/>
    <col min="5337" max="5337" width="3.85546875" style="251" customWidth="1"/>
    <col min="5338" max="5338" width="13.85546875" style="251" customWidth="1"/>
    <col min="5339" max="5339" width="48.85546875" style="251" customWidth="1"/>
    <col min="5340" max="5340" width="9.7109375" style="251" customWidth="1"/>
    <col min="5341" max="5348" width="12.7109375" style="251" customWidth="1"/>
    <col min="5349" max="5349" width="14.85546875" style="251" customWidth="1"/>
    <col min="5350" max="5350" width="13.140625" style="251" bestFit="1" customWidth="1"/>
    <col min="5351" max="5351" width="9.140625" style="251"/>
    <col min="5352" max="5352" width="9.42578125" style="251" bestFit="1" customWidth="1"/>
    <col min="5353" max="5592" width="9.140625" style="251"/>
    <col min="5593" max="5593" width="3.85546875" style="251" customWidth="1"/>
    <col min="5594" max="5594" width="13.85546875" style="251" customWidth="1"/>
    <col min="5595" max="5595" width="48.85546875" style="251" customWidth="1"/>
    <col min="5596" max="5596" width="9.7109375" style="251" customWidth="1"/>
    <col min="5597" max="5604" width="12.7109375" style="251" customWidth="1"/>
    <col min="5605" max="5605" width="14.85546875" style="251" customWidth="1"/>
    <col min="5606" max="5606" width="13.140625" style="251" bestFit="1" customWidth="1"/>
    <col min="5607" max="5607" width="9.140625" style="251"/>
    <col min="5608" max="5608" width="9.42578125" style="251" bestFit="1" customWidth="1"/>
    <col min="5609" max="5848" width="9.140625" style="251"/>
    <col min="5849" max="5849" width="3.85546875" style="251" customWidth="1"/>
    <col min="5850" max="5850" width="13.85546875" style="251" customWidth="1"/>
    <col min="5851" max="5851" width="48.85546875" style="251" customWidth="1"/>
    <col min="5852" max="5852" width="9.7109375" style="251" customWidth="1"/>
    <col min="5853" max="5860" width="12.7109375" style="251" customWidth="1"/>
    <col min="5861" max="5861" width="14.85546875" style="251" customWidth="1"/>
    <col min="5862" max="5862" width="13.140625" style="251" bestFit="1" customWidth="1"/>
    <col min="5863" max="5863" width="9.140625" style="251"/>
    <col min="5864" max="5864" width="9.42578125" style="251" bestFit="1" customWidth="1"/>
    <col min="5865" max="6104" width="9.140625" style="251"/>
    <col min="6105" max="6105" width="3.85546875" style="251" customWidth="1"/>
    <col min="6106" max="6106" width="13.85546875" style="251" customWidth="1"/>
    <col min="6107" max="6107" width="48.85546875" style="251" customWidth="1"/>
    <col min="6108" max="6108" width="9.7109375" style="251" customWidth="1"/>
    <col min="6109" max="6116" width="12.7109375" style="251" customWidth="1"/>
    <col min="6117" max="6117" width="14.85546875" style="251" customWidth="1"/>
    <col min="6118" max="6118" width="13.140625" style="251" bestFit="1" customWidth="1"/>
    <col min="6119" max="6119" width="9.140625" style="251"/>
    <col min="6120" max="6120" width="9.42578125" style="251" bestFit="1" customWidth="1"/>
    <col min="6121" max="6360" width="9.140625" style="251"/>
    <col min="6361" max="6361" width="3.85546875" style="251" customWidth="1"/>
    <col min="6362" max="6362" width="13.85546875" style="251" customWidth="1"/>
    <col min="6363" max="6363" width="48.85546875" style="251" customWidth="1"/>
    <col min="6364" max="6364" width="9.7109375" style="251" customWidth="1"/>
    <col min="6365" max="6372" width="12.7109375" style="251" customWidth="1"/>
    <col min="6373" max="6373" width="14.85546875" style="251" customWidth="1"/>
    <col min="6374" max="6374" width="13.140625" style="251" bestFit="1" customWidth="1"/>
    <col min="6375" max="6375" width="9.140625" style="251"/>
    <col min="6376" max="6376" width="9.42578125" style="251" bestFit="1" customWidth="1"/>
    <col min="6377" max="6616" width="9.140625" style="251"/>
    <col min="6617" max="6617" width="3.85546875" style="251" customWidth="1"/>
    <col min="6618" max="6618" width="13.85546875" style="251" customWidth="1"/>
    <col min="6619" max="6619" width="48.85546875" style="251" customWidth="1"/>
    <col min="6620" max="6620" width="9.7109375" style="251" customWidth="1"/>
    <col min="6621" max="6628" width="12.7109375" style="251" customWidth="1"/>
    <col min="6629" max="6629" width="14.85546875" style="251" customWidth="1"/>
    <col min="6630" max="6630" width="13.140625" style="251" bestFit="1" customWidth="1"/>
    <col min="6631" max="6631" width="9.140625" style="251"/>
    <col min="6632" max="6632" width="9.42578125" style="251" bestFit="1" customWidth="1"/>
    <col min="6633" max="6872" width="9.140625" style="251"/>
    <col min="6873" max="6873" width="3.85546875" style="251" customWidth="1"/>
    <col min="6874" max="6874" width="13.85546875" style="251" customWidth="1"/>
    <col min="6875" max="6875" width="48.85546875" style="251" customWidth="1"/>
    <col min="6876" max="6876" width="9.7109375" style="251" customWidth="1"/>
    <col min="6877" max="6884" width="12.7109375" style="251" customWidth="1"/>
    <col min="6885" max="6885" width="14.85546875" style="251" customWidth="1"/>
    <col min="6886" max="6886" width="13.140625" style="251" bestFit="1" customWidth="1"/>
    <col min="6887" max="6887" width="9.140625" style="251"/>
    <col min="6888" max="6888" width="9.42578125" style="251" bestFit="1" customWidth="1"/>
    <col min="6889" max="7128" width="9.140625" style="251"/>
    <col min="7129" max="7129" width="3.85546875" style="251" customWidth="1"/>
    <col min="7130" max="7130" width="13.85546875" style="251" customWidth="1"/>
    <col min="7131" max="7131" width="48.85546875" style="251" customWidth="1"/>
    <col min="7132" max="7132" width="9.7109375" style="251" customWidth="1"/>
    <col min="7133" max="7140" width="12.7109375" style="251" customWidth="1"/>
    <col min="7141" max="7141" width="14.85546875" style="251" customWidth="1"/>
    <col min="7142" max="7142" width="13.140625" style="251" bestFit="1" customWidth="1"/>
    <col min="7143" max="7143" width="9.140625" style="251"/>
    <col min="7144" max="7144" width="9.42578125" style="251" bestFit="1" customWidth="1"/>
    <col min="7145" max="7384" width="9.140625" style="251"/>
    <col min="7385" max="7385" width="3.85546875" style="251" customWidth="1"/>
    <col min="7386" max="7386" width="13.85546875" style="251" customWidth="1"/>
    <col min="7387" max="7387" width="48.85546875" style="251" customWidth="1"/>
    <col min="7388" max="7388" width="9.7109375" style="251" customWidth="1"/>
    <col min="7389" max="7396" width="12.7109375" style="251" customWidth="1"/>
    <col min="7397" max="7397" width="14.85546875" style="251" customWidth="1"/>
    <col min="7398" max="7398" width="13.140625" style="251" bestFit="1" customWidth="1"/>
    <col min="7399" max="7399" width="9.140625" style="251"/>
    <col min="7400" max="7400" width="9.42578125" style="251" bestFit="1" customWidth="1"/>
    <col min="7401" max="7640" width="9.140625" style="251"/>
    <col min="7641" max="7641" width="3.85546875" style="251" customWidth="1"/>
    <col min="7642" max="7642" width="13.85546875" style="251" customWidth="1"/>
    <col min="7643" max="7643" width="48.85546875" style="251" customWidth="1"/>
    <col min="7644" max="7644" width="9.7109375" style="251" customWidth="1"/>
    <col min="7645" max="7652" width="12.7109375" style="251" customWidth="1"/>
    <col min="7653" max="7653" width="14.85546875" style="251" customWidth="1"/>
    <col min="7654" max="7654" width="13.140625" style="251" bestFit="1" customWidth="1"/>
    <col min="7655" max="7655" width="9.140625" style="251"/>
    <col min="7656" max="7656" width="9.42578125" style="251" bestFit="1" customWidth="1"/>
    <col min="7657" max="7896" width="9.140625" style="251"/>
    <col min="7897" max="7897" width="3.85546875" style="251" customWidth="1"/>
    <col min="7898" max="7898" width="13.85546875" style="251" customWidth="1"/>
    <col min="7899" max="7899" width="48.85546875" style="251" customWidth="1"/>
    <col min="7900" max="7900" width="9.7109375" style="251" customWidth="1"/>
    <col min="7901" max="7908" width="12.7109375" style="251" customWidth="1"/>
    <col min="7909" max="7909" width="14.85546875" style="251" customWidth="1"/>
    <col min="7910" max="7910" width="13.140625" style="251" bestFit="1" customWidth="1"/>
    <col min="7911" max="7911" width="9.140625" style="251"/>
    <col min="7912" max="7912" width="9.42578125" style="251" bestFit="1" customWidth="1"/>
    <col min="7913" max="8152" width="9.140625" style="251"/>
    <col min="8153" max="8153" width="3.85546875" style="251" customWidth="1"/>
    <col min="8154" max="8154" width="13.85546875" style="251" customWidth="1"/>
    <col min="8155" max="8155" width="48.85546875" style="251" customWidth="1"/>
    <col min="8156" max="8156" width="9.7109375" style="251" customWidth="1"/>
    <col min="8157" max="8164" width="12.7109375" style="251" customWidth="1"/>
    <col min="8165" max="8165" width="14.85546875" style="251" customWidth="1"/>
    <col min="8166" max="8166" width="13.140625" style="251" bestFit="1" customWidth="1"/>
    <col min="8167" max="8167" width="9.140625" style="251"/>
    <col min="8168" max="8168" width="9.42578125" style="251" bestFit="1" customWidth="1"/>
    <col min="8169" max="8408" width="9.140625" style="251"/>
    <col min="8409" max="8409" width="3.85546875" style="251" customWidth="1"/>
    <col min="8410" max="8410" width="13.85546875" style="251" customWidth="1"/>
    <col min="8411" max="8411" width="48.85546875" style="251" customWidth="1"/>
    <col min="8412" max="8412" width="9.7109375" style="251" customWidth="1"/>
    <col min="8413" max="8420" width="12.7109375" style="251" customWidth="1"/>
    <col min="8421" max="8421" width="14.85546875" style="251" customWidth="1"/>
    <col min="8422" max="8422" width="13.140625" style="251" bestFit="1" customWidth="1"/>
    <col min="8423" max="8423" width="9.140625" style="251"/>
    <col min="8424" max="8424" width="9.42578125" style="251" bestFit="1" customWidth="1"/>
    <col min="8425" max="8664" width="9.140625" style="251"/>
    <col min="8665" max="8665" width="3.85546875" style="251" customWidth="1"/>
    <col min="8666" max="8666" width="13.85546875" style="251" customWidth="1"/>
    <col min="8667" max="8667" width="48.85546875" style="251" customWidth="1"/>
    <col min="8668" max="8668" width="9.7109375" style="251" customWidth="1"/>
    <col min="8669" max="8676" width="12.7109375" style="251" customWidth="1"/>
    <col min="8677" max="8677" width="14.85546875" style="251" customWidth="1"/>
    <col min="8678" max="8678" width="13.140625" style="251" bestFit="1" customWidth="1"/>
    <col min="8679" max="8679" width="9.140625" style="251"/>
    <col min="8680" max="8680" width="9.42578125" style="251" bestFit="1" customWidth="1"/>
    <col min="8681" max="8920" width="9.140625" style="251"/>
    <col min="8921" max="8921" width="3.85546875" style="251" customWidth="1"/>
    <col min="8922" max="8922" width="13.85546875" style="251" customWidth="1"/>
    <col min="8923" max="8923" width="48.85546875" style="251" customWidth="1"/>
    <col min="8924" max="8924" width="9.7109375" style="251" customWidth="1"/>
    <col min="8925" max="8932" width="12.7109375" style="251" customWidth="1"/>
    <col min="8933" max="8933" width="14.85546875" style="251" customWidth="1"/>
    <col min="8934" max="8934" width="13.140625" style="251" bestFit="1" customWidth="1"/>
    <col min="8935" max="8935" width="9.140625" style="251"/>
    <col min="8936" max="8936" width="9.42578125" style="251" bestFit="1" customWidth="1"/>
    <col min="8937" max="9176" width="9.140625" style="251"/>
    <col min="9177" max="9177" width="3.85546875" style="251" customWidth="1"/>
    <col min="9178" max="9178" width="13.85546875" style="251" customWidth="1"/>
    <col min="9179" max="9179" width="48.85546875" style="251" customWidth="1"/>
    <col min="9180" max="9180" width="9.7109375" style="251" customWidth="1"/>
    <col min="9181" max="9188" width="12.7109375" style="251" customWidth="1"/>
    <col min="9189" max="9189" width="14.85546875" style="251" customWidth="1"/>
    <col min="9190" max="9190" width="13.140625" style="251" bestFit="1" customWidth="1"/>
    <col min="9191" max="9191" width="9.140625" style="251"/>
    <col min="9192" max="9192" width="9.42578125" style="251" bestFit="1" customWidth="1"/>
    <col min="9193" max="9432" width="9.140625" style="251"/>
    <col min="9433" max="9433" width="3.85546875" style="251" customWidth="1"/>
    <col min="9434" max="9434" width="13.85546875" style="251" customWidth="1"/>
    <col min="9435" max="9435" width="48.85546875" style="251" customWidth="1"/>
    <col min="9436" max="9436" width="9.7109375" style="251" customWidth="1"/>
    <col min="9437" max="9444" width="12.7109375" style="251" customWidth="1"/>
    <col min="9445" max="9445" width="14.85546875" style="251" customWidth="1"/>
    <col min="9446" max="9446" width="13.140625" style="251" bestFit="1" customWidth="1"/>
    <col min="9447" max="9447" width="9.140625" style="251"/>
    <col min="9448" max="9448" width="9.42578125" style="251" bestFit="1" customWidth="1"/>
    <col min="9449" max="9688" width="9.140625" style="251"/>
    <col min="9689" max="9689" width="3.85546875" style="251" customWidth="1"/>
    <col min="9690" max="9690" width="13.85546875" style="251" customWidth="1"/>
    <col min="9691" max="9691" width="48.85546875" style="251" customWidth="1"/>
    <col min="9692" max="9692" width="9.7109375" style="251" customWidth="1"/>
    <col min="9693" max="9700" width="12.7109375" style="251" customWidth="1"/>
    <col min="9701" max="9701" width="14.85546875" style="251" customWidth="1"/>
    <col min="9702" max="9702" width="13.140625" style="251" bestFit="1" customWidth="1"/>
    <col min="9703" max="9703" width="9.140625" style="251"/>
    <col min="9704" max="9704" width="9.42578125" style="251" bestFit="1" customWidth="1"/>
    <col min="9705" max="9944" width="9.140625" style="251"/>
    <col min="9945" max="9945" width="3.85546875" style="251" customWidth="1"/>
    <col min="9946" max="9946" width="13.85546875" style="251" customWidth="1"/>
    <col min="9947" max="9947" width="48.85546875" style="251" customWidth="1"/>
    <col min="9948" max="9948" width="9.7109375" style="251" customWidth="1"/>
    <col min="9949" max="9956" width="12.7109375" style="251" customWidth="1"/>
    <col min="9957" max="9957" width="14.85546875" style="251" customWidth="1"/>
    <col min="9958" max="9958" width="13.140625" style="251" bestFit="1" customWidth="1"/>
    <col min="9959" max="9959" width="9.140625" style="251"/>
    <col min="9960" max="9960" width="9.42578125" style="251" bestFit="1" customWidth="1"/>
    <col min="9961" max="10200" width="9.140625" style="251"/>
    <col min="10201" max="10201" width="3.85546875" style="251" customWidth="1"/>
    <col min="10202" max="10202" width="13.85546875" style="251" customWidth="1"/>
    <col min="10203" max="10203" width="48.85546875" style="251" customWidth="1"/>
    <col min="10204" max="10204" width="9.7109375" style="251" customWidth="1"/>
    <col min="10205" max="10212" width="12.7109375" style="251" customWidth="1"/>
    <col min="10213" max="10213" width="14.85546875" style="251" customWidth="1"/>
    <col min="10214" max="10214" width="13.140625" style="251" bestFit="1" customWidth="1"/>
    <col min="10215" max="10215" width="9.140625" style="251"/>
    <col min="10216" max="10216" width="9.42578125" style="251" bestFit="1" customWidth="1"/>
    <col min="10217" max="10456" width="9.140625" style="251"/>
    <col min="10457" max="10457" width="3.85546875" style="251" customWidth="1"/>
    <col min="10458" max="10458" width="13.85546875" style="251" customWidth="1"/>
    <col min="10459" max="10459" width="48.85546875" style="251" customWidth="1"/>
    <col min="10460" max="10460" width="9.7109375" style="251" customWidth="1"/>
    <col min="10461" max="10468" width="12.7109375" style="251" customWidth="1"/>
    <col min="10469" max="10469" width="14.85546875" style="251" customWidth="1"/>
    <col min="10470" max="10470" width="13.140625" style="251" bestFit="1" customWidth="1"/>
    <col min="10471" max="10471" width="9.140625" style="251"/>
    <col min="10472" max="10472" width="9.42578125" style="251" bestFit="1" customWidth="1"/>
    <col min="10473" max="10712" width="9.140625" style="251"/>
    <col min="10713" max="10713" width="3.85546875" style="251" customWidth="1"/>
    <col min="10714" max="10714" width="13.85546875" style="251" customWidth="1"/>
    <col min="10715" max="10715" width="48.85546875" style="251" customWidth="1"/>
    <col min="10716" max="10716" width="9.7109375" style="251" customWidth="1"/>
    <col min="10717" max="10724" width="12.7109375" style="251" customWidth="1"/>
    <col min="10725" max="10725" width="14.85546875" style="251" customWidth="1"/>
    <col min="10726" max="10726" width="13.140625" style="251" bestFit="1" customWidth="1"/>
    <col min="10727" max="10727" width="9.140625" style="251"/>
    <col min="10728" max="10728" width="9.42578125" style="251" bestFit="1" customWidth="1"/>
    <col min="10729" max="10968" width="9.140625" style="251"/>
    <col min="10969" max="10969" width="3.85546875" style="251" customWidth="1"/>
    <col min="10970" max="10970" width="13.85546875" style="251" customWidth="1"/>
    <col min="10971" max="10971" width="48.85546875" style="251" customWidth="1"/>
    <col min="10972" max="10972" width="9.7109375" style="251" customWidth="1"/>
    <col min="10973" max="10980" width="12.7109375" style="251" customWidth="1"/>
    <col min="10981" max="10981" width="14.85546875" style="251" customWidth="1"/>
    <col min="10982" max="10982" width="13.140625" style="251" bestFit="1" customWidth="1"/>
    <col min="10983" max="10983" width="9.140625" style="251"/>
    <col min="10984" max="10984" width="9.42578125" style="251" bestFit="1" customWidth="1"/>
    <col min="10985" max="11224" width="9.140625" style="251"/>
    <col min="11225" max="11225" width="3.85546875" style="251" customWidth="1"/>
    <col min="11226" max="11226" width="13.85546875" style="251" customWidth="1"/>
    <col min="11227" max="11227" width="48.85546875" style="251" customWidth="1"/>
    <col min="11228" max="11228" width="9.7109375" style="251" customWidth="1"/>
    <col min="11229" max="11236" width="12.7109375" style="251" customWidth="1"/>
    <col min="11237" max="11237" width="14.85546875" style="251" customWidth="1"/>
    <col min="11238" max="11238" width="13.140625" style="251" bestFit="1" customWidth="1"/>
    <col min="11239" max="11239" width="9.140625" style="251"/>
    <col min="11240" max="11240" width="9.42578125" style="251" bestFit="1" customWidth="1"/>
    <col min="11241" max="11480" width="9.140625" style="251"/>
    <col min="11481" max="11481" width="3.85546875" style="251" customWidth="1"/>
    <col min="11482" max="11482" width="13.85546875" style="251" customWidth="1"/>
    <col min="11483" max="11483" width="48.85546875" style="251" customWidth="1"/>
    <col min="11484" max="11484" width="9.7109375" style="251" customWidth="1"/>
    <col min="11485" max="11492" width="12.7109375" style="251" customWidth="1"/>
    <col min="11493" max="11493" width="14.85546875" style="251" customWidth="1"/>
    <col min="11494" max="11494" width="13.140625" style="251" bestFit="1" customWidth="1"/>
    <col min="11495" max="11495" width="9.140625" style="251"/>
    <col min="11496" max="11496" width="9.42578125" style="251" bestFit="1" customWidth="1"/>
    <col min="11497" max="11736" width="9.140625" style="251"/>
    <col min="11737" max="11737" width="3.85546875" style="251" customWidth="1"/>
    <col min="11738" max="11738" width="13.85546875" style="251" customWidth="1"/>
    <col min="11739" max="11739" width="48.85546875" style="251" customWidth="1"/>
    <col min="11740" max="11740" width="9.7109375" style="251" customWidth="1"/>
    <col min="11741" max="11748" width="12.7109375" style="251" customWidth="1"/>
    <col min="11749" max="11749" width="14.85546875" style="251" customWidth="1"/>
    <col min="11750" max="11750" width="13.140625" style="251" bestFit="1" customWidth="1"/>
    <col min="11751" max="11751" width="9.140625" style="251"/>
    <col min="11752" max="11752" width="9.42578125" style="251" bestFit="1" customWidth="1"/>
    <col min="11753" max="11992" width="9.140625" style="251"/>
    <col min="11993" max="11993" width="3.85546875" style="251" customWidth="1"/>
    <col min="11994" max="11994" width="13.85546875" style="251" customWidth="1"/>
    <col min="11995" max="11995" width="48.85546875" style="251" customWidth="1"/>
    <col min="11996" max="11996" width="9.7109375" style="251" customWidth="1"/>
    <col min="11997" max="12004" width="12.7109375" style="251" customWidth="1"/>
    <col min="12005" max="12005" width="14.85546875" style="251" customWidth="1"/>
    <col min="12006" max="12006" width="13.140625" style="251" bestFit="1" customWidth="1"/>
    <col min="12007" max="12007" width="9.140625" style="251"/>
    <col min="12008" max="12008" width="9.42578125" style="251" bestFit="1" customWidth="1"/>
    <col min="12009" max="12248" width="9.140625" style="251"/>
    <col min="12249" max="12249" width="3.85546875" style="251" customWidth="1"/>
    <col min="12250" max="12250" width="13.85546875" style="251" customWidth="1"/>
    <col min="12251" max="12251" width="48.85546875" style="251" customWidth="1"/>
    <col min="12252" max="12252" width="9.7109375" style="251" customWidth="1"/>
    <col min="12253" max="12260" width="12.7109375" style="251" customWidth="1"/>
    <col min="12261" max="12261" width="14.85546875" style="251" customWidth="1"/>
    <col min="12262" max="12262" width="13.140625" style="251" bestFit="1" customWidth="1"/>
    <col min="12263" max="12263" width="9.140625" style="251"/>
    <col min="12264" max="12264" width="9.42578125" style="251" bestFit="1" customWidth="1"/>
    <col min="12265" max="12504" width="9.140625" style="251"/>
    <col min="12505" max="12505" width="3.85546875" style="251" customWidth="1"/>
    <col min="12506" max="12506" width="13.85546875" style="251" customWidth="1"/>
    <col min="12507" max="12507" width="48.85546875" style="251" customWidth="1"/>
    <col min="12508" max="12508" width="9.7109375" style="251" customWidth="1"/>
    <col min="12509" max="12516" width="12.7109375" style="251" customWidth="1"/>
    <col min="12517" max="12517" width="14.85546875" style="251" customWidth="1"/>
    <col min="12518" max="12518" width="13.140625" style="251" bestFit="1" customWidth="1"/>
    <col min="12519" max="12519" width="9.140625" style="251"/>
    <col min="12520" max="12520" width="9.42578125" style="251" bestFit="1" customWidth="1"/>
    <col min="12521" max="12760" width="9.140625" style="251"/>
    <col min="12761" max="12761" width="3.85546875" style="251" customWidth="1"/>
    <col min="12762" max="12762" width="13.85546875" style="251" customWidth="1"/>
    <col min="12763" max="12763" width="48.85546875" style="251" customWidth="1"/>
    <col min="12764" max="12764" width="9.7109375" style="251" customWidth="1"/>
    <col min="12765" max="12772" width="12.7109375" style="251" customWidth="1"/>
    <col min="12773" max="12773" width="14.85546875" style="251" customWidth="1"/>
    <col min="12774" max="12774" width="13.140625" style="251" bestFit="1" customWidth="1"/>
    <col min="12775" max="12775" width="9.140625" style="251"/>
    <col min="12776" max="12776" width="9.42578125" style="251" bestFit="1" customWidth="1"/>
    <col min="12777" max="13016" width="9.140625" style="251"/>
    <col min="13017" max="13017" width="3.85546875" style="251" customWidth="1"/>
    <col min="13018" max="13018" width="13.85546875" style="251" customWidth="1"/>
    <col min="13019" max="13019" width="48.85546875" style="251" customWidth="1"/>
    <col min="13020" max="13020" width="9.7109375" style="251" customWidth="1"/>
    <col min="13021" max="13028" width="12.7109375" style="251" customWidth="1"/>
    <col min="13029" max="13029" width="14.85546875" style="251" customWidth="1"/>
    <col min="13030" max="13030" width="13.140625" style="251" bestFit="1" customWidth="1"/>
    <col min="13031" max="13031" width="9.140625" style="251"/>
    <col min="13032" max="13032" width="9.42578125" style="251" bestFit="1" customWidth="1"/>
    <col min="13033" max="13272" width="9.140625" style="251"/>
    <col min="13273" max="13273" width="3.85546875" style="251" customWidth="1"/>
    <col min="13274" max="13274" width="13.85546875" style="251" customWidth="1"/>
    <col min="13275" max="13275" width="48.85546875" style="251" customWidth="1"/>
    <col min="13276" max="13276" width="9.7109375" style="251" customWidth="1"/>
    <col min="13277" max="13284" width="12.7109375" style="251" customWidth="1"/>
    <col min="13285" max="13285" width="14.85546875" style="251" customWidth="1"/>
    <col min="13286" max="13286" width="13.140625" style="251" bestFit="1" customWidth="1"/>
    <col min="13287" max="13287" width="9.140625" style="251"/>
    <col min="13288" max="13288" width="9.42578125" style="251" bestFit="1" customWidth="1"/>
    <col min="13289" max="13528" width="9.140625" style="251"/>
    <col min="13529" max="13529" width="3.85546875" style="251" customWidth="1"/>
    <col min="13530" max="13530" width="13.85546875" style="251" customWidth="1"/>
    <col min="13531" max="13531" width="48.85546875" style="251" customWidth="1"/>
    <col min="13532" max="13532" width="9.7109375" style="251" customWidth="1"/>
    <col min="13533" max="13540" width="12.7109375" style="251" customWidth="1"/>
    <col min="13541" max="13541" width="14.85546875" style="251" customWidth="1"/>
    <col min="13542" max="13542" width="13.140625" style="251" bestFit="1" customWidth="1"/>
    <col min="13543" max="13543" width="9.140625" style="251"/>
    <col min="13544" max="13544" width="9.42578125" style="251" bestFit="1" customWidth="1"/>
    <col min="13545" max="13784" width="9.140625" style="251"/>
    <col min="13785" max="13785" width="3.85546875" style="251" customWidth="1"/>
    <col min="13786" max="13786" width="13.85546875" style="251" customWidth="1"/>
    <col min="13787" max="13787" width="48.85546875" style="251" customWidth="1"/>
    <col min="13788" max="13788" width="9.7109375" style="251" customWidth="1"/>
    <col min="13789" max="13796" width="12.7109375" style="251" customWidth="1"/>
    <col min="13797" max="13797" width="14.85546875" style="251" customWidth="1"/>
    <col min="13798" max="13798" width="13.140625" style="251" bestFit="1" customWidth="1"/>
    <col min="13799" max="13799" width="9.140625" style="251"/>
    <col min="13800" max="13800" width="9.42578125" style="251" bestFit="1" customWidth="1"/>
    <col min="13801" max="14040" width="9.140625" style="251"/>
    <col min="14041" max="14041" width="3.85546875" style="251" customWidth="1"/>
    <col min="14042" max="14042" width="13.85546875" style="251" customWidth="1"/>
    <col min="14043" max="14043" width="48.85546875" style="251" customWidth="1"/>
    <col min="14044" max="14044" width="9.7109375" style="251" customWidth="1"/>
    <col min="14045" max="14052" width="12.7109375" style="251" customWidth="1"/>
    <col min="14053" max="14053" width="14.85546875" style="251" customWidth="1"/>
    <col min="14054" max="14054" width="13.140625" style="251" bestFit="1" customWidth="1"/>
    <col min="14055" max="14055" width="9.140625" style="251"/>
    <col min="14056" max="14056" width="9.42578125" style="251" bestFit="1" customWidth="1"/>
    <col min="14057" max="14296" width="9.140625" style="251"/>
    <col min="14297" max="14297" width="3.85546875" style="251" customWidth="1"/>
    <col min="14298" max="14298" width="13.85546875" style="251" customWidth="1"/>
    <col min="14299" max="14299" width="48.85546875" style="251" customWidth="1"/>
    <col min="14300" max="14300" width="9.7109375" style="251" customWidth="1"/>
    <col min="14301" max="14308" width="12.7109375" style="251" customWidth="1"/>
    <col min="14309" max="14309" width="14.85546875" style="251" customWidth="1"/>
    <col min="14310" max="14310" width="13.140625" style="251" bestFit="1" customWidth="1"/>
    <col min="14311" max="14311" width="9.140625" style="251"/>
    <col min="14312" max="14312" width="9.42578125" style="251" bestFit="1" customWidth="1"/>
    <col min="14313" max="14552" width="9.140625" style="251"/>
    <col min="14553" max="14553" width="3.85546875" style="251" customWidth="1"/>
    <col min="14554" max="14554" width="13.85546875" style="251" customWidth="1"/>
    <col min="14555" max="14555" width="48.85546875" style="251" customWidth="1"/>
    <col min="14556" max="14556" width="9.7109375" style="251" customWidth="1"/>
    <col min="14557" max="14564" width="12.7109375" style="251" customWidth="1"/>
    <col min="14565" max="14565" width="14.85546875" style="251" customWidth="1"/>
    <col min="14566" max="14566" width="13.140625" style="251" bestFit="1" customWidth="1"/>
    <col min="14567" max="14567" width="9.140625" style="251"/>
    <col min="14568" max="14568" width="9.42578125" style="251" bestFit="1" customWidth="1"/>
    <col min="14569" max="14808" width="9.140625" style="251"/>
    <col min="14809" max="14809" width="3.85546875" style="251" customWidth="1"/>
    <col min="14810" max="14810" width="13.85546875" style="251" customWidth="1"/>
    <col min="14811" max="14811" width="48.85546875" style="251" customWidth="1"/>
    <col min="14812" max="14812" width="9.7109375" style="251" customWidth="1"/>
    <col min="14813" max="14820" width="12.7109375" style="251" customWidth="1"/>
    <col min="14821" max="14821" width="14.85546875" style="251" customWidth="1"/>
    <col min="14822" max="14822" width="13.140625" style="251" bestFit="1" customWidth="1"/>
    <col min="14823" max="14823" width="9.140625" style="251"/>
    <col min="14824" max="14824" width="9.42578125" style="251" bestFit="1" customWidth="1"/>
    <col min="14825" max="15064" width="9.140625" style="251"/>
    <col min="15065" max="15065" width="3.85546875" style="251" customWidth="1"/>
    <col min="15066" max="15066" width="13.85546875" style="251" customWidth="1"/>
    <col min="15067" max="15067" width="48.85546875" style="251" customWidth="1"/>
    <col min="15068" max="15068" width="9.7109375" style="251" customWidth="1"/>
    <col min="15069" max="15076" width="12.7109375" style="251" customWidth="1"/>
    <col min="15077" max="15077" width="14.85546875" style="251" customWidth="1"/>
    <col min="15078" max="15078" width="13.140625" style="251" bestFit="1" customWidth="1"/>
    <col min="15079" max="15079" width="9.140625" style="251"/>
    <col min="15080" max="15080" width="9.42578125" style="251" bestFit="1" customWidth="1"/>
    <col min="15081" max="15320" width="9.140625" style="251"/>
    <col min="15321" max="15321" width="3.85546875" style="251" customWidth="1"/>
    <col min="15322" max="15322" width="13.85546875" style="251" customWidth="1"/>
    <col min="15323" max="15323" width="48.85546875" style="251" customWidth="1"/>
    <col min="15324" max="15324" width="9.7109375" style="251" customWidth="1"/>
    <col min="15325" max="15332" width="12.7109375" style="251" customWidth="1"/>
    <col min="15333" max="15333" width="14.85546875" style="251" customWidth="1"/>
    <col min="15334" max="15334" width="13.140625" style="251" bestFit="1" customWidth="1"/>
    <col min="15335" max="15335" width="9.140625" style="251"/>
    <col min="15336" max="15336" width="9.42578125" style="251" bestFit="1" customWidth="1"/>
    <col min="15337" max="15576" width="9.140625" style="251"/>
    <col min="15577" max="15577" width="3.85546875" style="251" customWidth="1"/>
    <col min="15578" max="15578" width="13.85546875" style="251" customWidth="1"/>
    <col min="15579" max="15579" width="48.85546875" style="251" customWidth="1"/>
    <col min="15580" max="15580" width="9.7109375" style="251" customWidth="1"/>
    <col min="15581" max="15588" width="12.7109375" style="251" customWidth="1"/>
    <col min="15589" max="15589" width="14.85546875" style="251" customWidth="1"/>
    <col min="15590" max="15590" width="13.140625" style="251" bestFit="1" customWidth="1"/>
    <col min="15591" max="15591" width="9.140625" style="251"/>
    <col min="15592" max="15592" width="9.42578125" style="251" bestFit="1" customWidth="1"/>
    <col min="15593" max="15832" width="9.140625" style="251"/>
    <col min="15833" max="15833" width="3.85546875" style="251" customWidth="1"/>
    <col min="15834" max="15834" width="13.85546875" style="251" customWidth="1"/>
    <col min="15835" max="15835" width="48.85546875" style="251" customWidth="1"/>
    <col min="15836" max="15836" width="9.7109375" style="251" customWidth="1"/>
    <col min="15837" max="15844" width="12.7109375" style="251" customWidth="1"/>
    <col min="15845" max="15845" width="14.85546875" style="251" customWidth="1"/>
    <col min="15846" max="15846" width="13.140625" style="251" bestFit="1" customWidth="1"/>
    <col min="15847" max="15847" width="9.140625" style="251"/>
    <col min="15848" max="15848" width="9.42578125" style="251" bestFit="1" customWidth="1"/>
    <col min="15849" max="16088" width="9.140625" style="251"/>
    <col min="16089" max="16089" width="3.85546875" style="251" customWidth="1"/>
    <col min="16090" max="16090" width="13.85546875" style="251" customWidth="1"/>
    <col min="16091" max="16091" width="48.85546875" style="251" customWidth="1"/>
    <col min="16092" max="16092" width="9.7109375" style="251" customWidth="1"/>
    <col min="16093" max="16100" width="12.7109375" style="251" customWidth="1"/>
    <col min="16101" max="16101" width="14.85546875" style="251" customWidth="1"/>
    <col min="16102" max="16102" width="13.140625" style="251" bestFit="1" customWidth="1"/>
    <col min="16103" max="16103" width="9.140625" style="251"/>
    <col min="16104" max="16104" width="9.42578125" style="251" bestFit="1" customWidth="1"/>
    <col min="16105" max="16384" width="9.140625" style="251"/>
  </cols>
  <sheetData>
    <row r="1" spans="1:13" s="250" customFormat="1" ht="32.450000000000003" customHeight="1" thickBot="1" x14ac:dyDescent="0.3">
      <c r="A1" s="312"/>
      <c r="B1" s="312"/>
      <c r="C1" s="289"/>
      <c r="D1" s="249"/>
      <c r="E1" s="323"/>
      <c r="F1" s="323"/>
      <c r="G1" s="323"/>
      <c r="H1" s="323"/>
      <c r="I1" s="323"/>
      <c r="J1" s="249"/>
      <c r="K1" s="249"/>
      <c r="L1" s="249"/>
      <c r="M1" s="249"/>
    </row>
    <row r="2" spans="1:13" s="236" customFormat="1" ht="18" x14ac:dyDescent="0.25">
      <c r="A2" s="327" t="s">
        <v>0</v>
      </c>
      <c r="B2" s="329" t="s">
        <v>1</v>
      </c>
      <c r="C2" s="325" t="s">
        <v>2</v>
      </c>
      <c r="D2" s="325" t="s">
        <v>3</v>
      </c>
      <c r="E2" s="325" t="s">
        <v>4</v>
      </c>
      <c r="F2" s="325" t="s">
        <v>5</v>
      </c>
      <c r="G2" s="324" t="s">
        <v>6</v>
      </c>
      <c r="H2" s="324"/>
      <c r="I2" s="324" t="s">
        <v>95</v>
      </c>
      <c r="J2" s="324"/>
      <c r="K2" s="325" t="s">
        <v>94</v>
      </c>
      <c r="L2" s="325"/>
      <c r="M2" s="4" t="s">
        <v>7</v>
      </c>
    </row>
    <row r="3" spans="1:13" s="236" customFormat="1" ht="39.75" customHeight="1" thickBot="1" x14ac:dyDescent="0.3">
      <c r="A3" s="328"/>
      <c r="B3" s="330"/>
      <c r="C3" s="331"/>
      <c r="D3" s="331"/>
      <c r="E3" s="331"/>
      <c r="F3" s="331"/>
      <c r="G3" s="5" t="s">
        <v>8</v>
      </c>
      <c r="H3" s="6" t="s">
        <v>9</v>
      </c>
      <c r="I3" s="5" t="s">
        <v>8</v>
      </c>
      <c r="J3" s="6" t="s">
        <v>9</v>
      </c>
      <c r="K3" s="5" t="s">
        <v>8</v>
      </c>
      <c r="L3" s="6" t="s">
        <v>10</v>
      </c>
      <c r="M3" s="7" t="s">
        <v>11</v>
      </c>
    </row>
    <row r="4" spans="1:13" s="236" customFormat="1" ht="18.75" thickBot="1" x14ac:dyDescent="0.3">
      <c r="A4" s="313">
        <v>1</v>
      </c>
      <c r="B4" s="314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  <c r="H4" s="11">
        <v>8</v>
      </c>
      <c r="I4" s="10">
        <v>9</v>
      </c>
      <c r="J4" s="11">
        <v>10</v>
      </c>
      <c r="K4" s="10">
        <v>11</v>
      </c>
      <c r="L4" s="11">
        <v>12</v>
      </c>
      <c r="M4" s="12">
        <v>13</v>
      </c>
    </row>
    <row r="5" spans="1:13" s="257" customFormat="1" ht="57" customHeight="1" x14ac:dyDescent="0.25">
      <c r="A5" s="255">
        <v>1</v>
      </c>
      <c r="B5" s="263" t="s">
        <v>228</v>
      </c>
      <c r="C5" s="290" t="s">
        <v>229</v>
      </c>
      <c r="D5" s="264" t="s">
        <v>230</v>
      </c>
      <c r="E5" s="255"/>
      <c r="F5" s="256">
        <v>4135.1400000000003</v>
      </c>
      <c r="G5" s="256"/>
      <c r="H5" s="256"/>
      <c r="I5" s="256"/>
      <c r="J5" s="256"/>
      <c r="K5" s="256"/>
      <c r="L5" s="256"/>
      <c r="M5" s="256"/>
    </row>
    <row r="6" spans="1:13" s="262" customFormat="1" x14ac:dyDescent="0.25">
      <c r="A6" s="259"/>
      <c r="B6" s="315"/>
      <c r="C6" s="291" t="s">
        <v>226</v>
      </c>
      <c r="D6" s="259" t="s">
        <v>227</v>
      </c>
      <c r="E6" s="260">
        <f>9.25/1000</f>
        <v>9.2499999999999995E-3</v>
      </c>
      <c r="F6" s="261">
        <f>F5*E6</f>
        <v>38.250045</v>
      </c>
      <c r="G6" s="261"/>
      <c r="H6" s="261"/>
      <c r="I6" s="261"/>
      <c r="J6" s="261">
        <f>I6*F6</f>
        <v>0</v>
      </c>
      <c r="K6" s="261"/>
      <c r="L6" s="261"/>
      <c r="M6" s="261">
        <f>L6+J6+H6</f>
        <v>0</v>
      </c>
    </row>
    <row r="7" spans="1:13" s="262" customFormat="1" x14ac:dyDescent="0.25">
      <c r="A7" s="259"/>
      <c r="B7" s="315"/>
      <c r="C7" s="291" t="s">
        <v>231</v>
      </c>
      <c r="D7" s="259" t="s">
        <v>232</v>
      </c>
      <c r="E7" s="260">
        <f>20.7/1000</f>
        <v>2.07E-2</v>
      </c>
      <c r="F7" s="261">
        <f>E7*F5</f>
        <v>85.597397999999998</v>
      </c>
      <c r="G7" s="261"/>
      <c r="H7" s="261"/>
      <c r="I7" s="261"/>
      <c r="J7" s="261"/>
      <c r="K7" s="261"/>
      <c r="L7" s="261">
        <f>K7*F7</f>
        <v>0</v>
      </c>
      <c r="M7" s="261">
        <f t="shared" ref="M7:M9" si="0">L7+J7+H7</f>
        <v>0</v>
      </c>
    </row>
    <row r="8" spans="1:13" s="262" customFormat="1" x14ac:dyDescent="0.25">
      <c r="A8" s="259"/>
      <c r="B8" s="315" t="s">
        <v>233</v>
      </c>
      <c r="C8" s="291" t="s">
        <v>234</v>
      </c>
      <c r="D8" s="259" t="s">
        <v>232</v>
      </c>
      <c r="E8" s="260">
        <f>8.9/1000</f>
        <v>8.8999999999999999E-3</v>
      </c>
      <c r="F8" s="261">
        <f>E8*F5</f>
        <v>36.802745999999999</v>
      </c>
      <c r="G8" s="261"/>
      <c r="H8" s="261"/>
      <c r="I8" s="261"/>
      <c r="J8" s="261"/>
      <c r="K8" s="261"/>
      <c r="L8" s="261">
        <f>K8*F8</f>
        <v>0</v>
      </c>
      <c r="M8" s="261">
        <f t="shared" si="0"/>
        <v>0</v>
      </c>
    </row>
    <row r="9" spans="1:13" s="262" customFormat="1" x14ac:dyDescent="0.25">
      <c r="A9" s="259"/>
      <c r="B9" s="259"/>
      <c r="C9" s="291" t="s">
        <v>25</v>
      </c>
      <c r="D9" s="259" t="s">
        <v>16</v>
      </c>
      <c r="E9" s="266">
        <f>1.36/1000</f>
        <v>1.3600000000000001E-3</v>
      </c>
      <c r="F9" s="261">
        <f>F5*E9</f>
        <v>5.6237904000000007</v>
      </c>
      <c r="G9" s="261"/>
      <c r="H9" s="261"/>
      <c r="I9" s="261"/>
      <c r="J9" s="261"/>
      <c r="K9" s="261"/>
      <c r="L9" s="261">
        <f>K9*F9</f>
        <v>0</v>
      </c>
      <c r="M9" s="261">
        <f t="shared" si="0"/>
        <v>0</v>
      </c>
    </row>
    <row r="10" spans="1:13" s="257" customFormat="1" ht="51" customHeight="1" x14ac:dyDescent="0.25">
      <c r="A10" s="255">
        <v>2</v>
      </c>
      <c r="B10" s="316"/>
      <c r="C10" s="290" t="s">
        <v>236</v>
      </c>
      <c r="D10" s="254" t="s">
        <v>237</v>
      </c>
      <c r="E10" s="255"/>
      <c r="F10" s="256">
        <f>F5*1.3</f>
        <v>5375.6820000000007</v>
      </c>
      <c r="G10" s="256"/>
      <c r="H10" s="256"/>
      <c r="I10" s="256"/>
      <c r="J10" s="256"/>
      <c r="K10" s="256"/>
      <c r="L10" s="256"/>
      <c r="M10" s="256"/>
    </row>
    <row r="11" spans="1:13" s="262" customFormat="1" ht="28.5" x14ac:dyDescent="0.25">
      <c r="A11" s="259"/>
      <c r="B11" s="315" t="s">
        <v>238</v>
      </c>
      <c r="C11" s="292" t="s">
        <v>236</v>
      </c>
      <c r="D11" s="267" t="s">
        <v>21</v>
      </c>
      <c r="E11" s="260"/>
      <c r="F11" s="261">
        <f>F10*1.75</f>
        <v>9407.4435000000012</v>
      </c>
      <c r="G11" s="261"/>
      <c r="H11" s="261"/>
      <c r="I11" s="261"/>
      <c r="J11" s="261"/>
      <c r="K11" s="261"/>
      <c r="L11" s="261">
        <f>K11*F11</f>
        <v>0</v>
      </c>
      <c r="M11" s="261">
        <f>L11+J11+H11</f>
        <v>0</v>
      </c>
    </row>
    <row r="12" spans="1:13" s="257" customFormat="1" ht="51" customHeight="1" x14ac:dyDescent="0.25">
      <c r="A12" s="255">
        <v>3</v>
      </c>
      <c r="B12" s="316"/>
      <c r="C12" s="290" t="s">
        <v>239</v>
      </c>
      <c r="D12" s="254" t="s">
        <v>237</v>
      </c>
      <c r="E12" s="255"/>
      <c r="F12" s="256">
        <v>6349.52</v>
      </c>
      <c r="G12" s="256"/>
      <c r="H12" s="256"/>
      <c r="I12" s="256"/>
      <c r="J12" s="256"/>
      <c r="K12" s="256"/>
      <c r="L12" s="256"/>
      <c r="M12" s="256"/>
    </row>
    <row r="13" spans="1:13" s="262" customFormat="1" x14ac:dyDescent="0.25">
      <c r="A13" s="259"/>
      <c r="B13" s="315"/>
      <c r="C13" s="291" t="s">
        <v>226</v>
      </c>
      <c r="D13" s="267" t="s">
        <v>240</v>
      </c>
      <c r="E13" s="260">
        <v>0.15</v>
      </c>
      <c r="F13" s="261">
        <f>F12*E13</f>
        <v>952.428</v>
      </c>
      <c r="G13" s="261"/>
      <c r="H13" s="261"/>
      <c r="I13" s="261"/>
      <c r="J13" s="261">
        <f>I13*F13</f>
        <v>0</v>
      </c>
      <c r="K13" s="261"/>
      <c r="L13" s="261"/>
      <c r="M13" s="261">
        <f>L13+J13+H13</f>
        <v>0</v>
      </c>
    </row>
    <row r="14" spans="1:13" s="262" customFormat="1" x14ac:dyDescent="0.25">
      <c r="A14" s="259"/>
      <c r="B14" s="315"/>
      <c r="C14" s="291" t="s">
        <v>241</v>
      </c>
      <c r="D14" s="267" t="s">
        <v>49</v>
      </c>
      <c r="E14" s="260">
        <v>1.22</v>
      </c>
      <c r="F14" s="261">
        <f>E14*F12</f>
        <v>7746.4144000000006</v>
      </c>
      <c r="G14" s="261"/>
      <c r="H14" s="261">
        <f>G14*F14</f>
        <v>0</v>
      </c>
      <c r="I14" s="261"/>
      <c r="J14" s="261"/>
      <c r="K14" s="261"/>
      <c r="L14" s="261"/>
      <c r="M14" s="261">
        <f t="shared" ref="M14:M16" si="1">L14+J14+H14</f>
        <v>0</v>
      </c>
    </row>
    <row r="15" spans="1:13" s="262" customFormat="1" x14ac:dyDescent="0.25">
      <c r="A15" s="259"/>
      <c r="B15" s="315" t="s">
        <v>242</v>
      </c>
      <c r="C15" s="291" t="s">
        <v>243</v>
      </c>
      <c r="D15" s="259" t="s">
        <v>232</v>
      </c>
      <c r="E15" s="260">
        <v>2.1600000000000001E-2</v>
      </c>
      <c r="F15" s="261">
        <f>E15*F12</f>
        <v>137.14963200000003</v>
      </c>
      <c r="G15" s="261"/>
      <c r="H15" s="261"/>
      <c r="I15" s="261"/>
      <c r="J15" s="261"/>
      <c r="K15" s="261"/>
      <c r="L15" s="261">
        <f>K15*F15</f>
        <v>0</v>
      </c>
      <c r="M15" s="261">
        <f t="shared" si="1"/>
        <v>0</v>
      </c>
    </row>
    <row r="16" spans="1:13" s="262" customFormat="1" x14ac:dyDescent="0.25">
      <c r="A16" s="259"/>
      <c r="B16" s="315" t="s">
        <v>244</v>
      </c>
      <c r="C16" s="291" t="s">
        <v>245</v>
      </c>
      <c r="D16" s="259" t="s">
        <v>232</v>
      </c>
      <c r="E16" s="260">
        <v>2.7300000000000001E-2</v>
      </c>
      <c r="F16" s="261">
        <f>E16*F12</f>
        <v>173.34189600000002</v>
      </c>
      <c r="G16" s="261"/>
      <c r="H16" s="261"/>
      <c r="I16" s="261"/>
      <c r="J16" s="261"/>
      <c r="K16" s="261"/>
      <c r="L16" s="261">
        <f>K16*F16</f>
        <v>0</v>
      </c>
      <c r="M16" s="261">
        <f t="shared" si="1"/>
        <v>0</v>
      </c>
    </row>
    <row r="17" spans="1:13" s="257" customFormat="1" ht="51" customHeight="1" x14ac:dyDescent="0.25">
      <c r="A17" s="255">
        <v>4</v>
      </c>
      <c r="B17" s="316" t="s">
        <v>248</v>
      </c>
      <c r="C17" s="290" t="s">
        <v>249</v>
      </c>
      <c r="D17" s="254" t="s">
        <v>225</v>
      </c>
      <c r="E17" s="255"/>
      <c r="F17" s="256">
        <v>3687.6</v>
      </c>
      <c r="G17" s="256"/>
      <c r="H17" s="256"/>
      <c r="I17" s="256"/>
      <c r="J17" s="256"/>
      <c r="K17" s="256"/>
      <c r="L17" s="256"/>
      <c r="M17" s="256"/>
    </row>
    <row r="18" spans="1:13" s="262" customFormat="1" x14ac:dyDescent="0.25">
      <c r="A18" s="259"/>
      <c r="B18" s="315"/>
      <c r="C18" s="291" t="s">
        <v>226</v>
      </c>
      <c r="D18" s="259" t="s">
        <v>227</v>
      </c>
      <c r="E18" s="260">
        <f>28.6/1000</f>
        <v>2.86E-2</v>
      </c>
      <c r="F18" s="261">
        <f>F17*E18</f>
        <v>105.46536</v>
      </c>
      <c r="G18" s="261"/>
      <c r="H18" s="261"/>
      <c r="I18" s="261"/>
      <c r="J18" s="261">
        <f>I18*F18</f>
        <v>0</v>
      </c>
      <c r="K18" s="261"/>
      <c r="L18" s="261"/>
      <c r="M18" s="261">
        <f t="shared" ref="M18:M23" si="2">L18+J18+H18</f>
        <v>0</v>
      </c>
    </row>
    <row r="19" spans="1:13" s="262" customFormat="1" x14ac:dyDescent="0.25">
      <c r="A19" s="259"/>
      <c r="B19" s="315" t="s">
        <v>242</v>
      </c>
      <c r="C19" s="291" t="s">
        <v>243</v>
      </c>
      <c r="D19" s="259" t="s">
        <v>232</v>
      </c>
      <c r="E19" s="260">
        <f>0.42/1000</f>
        <v>4.1999999999999996E-4</v>
      </c>
      <c r="F19" s="261">
        <f>E19*F17</f>
        <v>1.5487919999999997</v>
      </c>
      <c r="G19" s="261"/>
      <c r="H19" s="261"/>
      <c r="I19" s="261"/>
      <c r="J19" s="261"/>
      <c r="K19" s="261"/>
      <c r="L19" s="261">
        <f>K19*F19</f>
        <v>0</v>
      </c>
      <c r="M19" s="261">
        <f t="shared" si="2"/>
        <v>0</v>
      </c>
    </row>
    <row r="20" spans="1:13" s="262" customFormat="1" x14ac:dyDescent="0.25">
      <c r="A20" s="259"/>
      <c r="B20" s="315" t="s">
        <v>246</v>
      </c>
      <c r="C20" s="291" t="s">
        <v>247</v>
      </c>
      <c r="D20" s="267" t="s">
        <v>232</v>
      </c>
      <c r="E20" s="260">
        <f>2.58/1000</f>
        <v>2.5800000000000003E-3</v>
      </c>
      <c r="F20" s="261">
        <f>E20*F17</f>
        <v>9.5140080000000005</v>
      </c>
      <c r="G20" s="261"/>
      <c r="H20" s="261"/>
      <c r="I20" s="261"/>
      <c r="J20" s="261"/>
      <c r="K20" s="261"/>
      <c r="L20" s="261">
        <f>K20*F20</f>
        <v>0</v>
      </c>
      <c r="M20" s="261">
        <f t="shared" si="2"/>
        <v>0</v>
      </c>
    </row>
    <row r="21" spans="1:13" s="262" customFormat="1" x14ac:dyDescent="0.25">
      <c r="A21" s="259"/>
      <c r="B21" s="315" t="s">
        <v>244</v>
      </c>
      <c r="C21" s="291" t="s">
        <v>250</v>
      </c>
      <c r="D21" s="259" t="s">
        <v>232</v>
      </c>
      <c r="E21" s="260">
        <f>7.6/1000</f>
        <v>7.6E-3</v>
      </c>
      <c r="F21" s="261">
        <f>E21*F17</f>
        <v>28.025759999999998</v>
      </c>
      <c r="G21" s="261"/>
      <c r="H21" s="261"/>
      <c r="I21" s="261"/>
      <c r="J21" s="261"/>
      <c r="K21" s="261"/>
      <c r="L21" s="261">
        <f>K21*F21</f>
        <v>0</v>
      </c>
      <c r="M21" s="261">
        <f t="shared" si="2"/>
        <v>0</v>
      </c>
    </row>
    <row r="22" spans="1:13" s="262" customFormat="1" x14ac:dyDescent="0.25">
      <c r="A22" s="259"/>
      <c r="B22" s="315" t="s">
        <v>244</v>
      </c>
      <c r="C22" s="291" t="s">
        <v>251</v>
      </c>
      <c r="D22" s="259" t="s">
        <v>232</v>
      </c>
      <c r="E22" s="260">
        <f>15.1/1000</f>
        <v>1.5099999999999999E-2</v>
      </c>
      <c r="F22" s="261">
        <f>E22*F17</f>
        <v>55.682759999999995</v>
      </c>
      <c r="G22" s="261"/>
      <c r="H22" s="261"/>
      <c r="I22" s="261"/>
      <c r="J22" s="261"/>
      <c r="K22" s="261"/>
      <c r="L22" s="261">
        <f>K22*F22</f>
        <v>0</v>
      </c>
      <c r="M22" s="261">
        <f t="shared" si="2"/>
        <v>0</v>
      </c>
    </row>
    <row r="23" spans="1:13" s="262" customFormat="1" x14ac:dyDescent="0.25">
      <c r="A23" s="259"/>
      <c r="B23" s="315"/>
      <c r="C23" s="291" t="s">
        <v>252</v>
      </c>
      <c r="D23" s="267" t="s">
        <v>49</v>
      </c>
      <c r="E23" s="260"/>
      <c r="F23" s="261">
        <v>1128.24</v>
      </c>
      <c r="G23" s="261"/>
      <c r="H23" s="261">
        <f>G23*F23</f>
        <v>0</v>
      </c>
      <c r="I23" s="261"/>
      <c r="J23" s="261"/>
      <c r="K23" s="261"/>
      <c r="L23" s="261">
        <f>K23*F23</f>
        <v>0</v>
      </c>
      <c r="M23" s="261">
        <f t="shared" si="2"/>
        <v>0</v>
      </c>
    </row>
    <row r="24" spans="1:13" s="257" customFormat="1" ht="51" customHeight="1" x14ac:dyDescent="0.25">
      <c r="A24" s="255">
        <v>5</v>
      </c>
      <c r="B24" s="316" t="s">
        <v>253</v>
      </c>
      <c r="C24" s="290" t="s">
        <v>254</v>
      </c>
      <c r="D24" s="254" t="s">
        <v>225</v>
      </c>
      <c r="E24" s="255"/>
      <c r="F24" s="256">
        <v>3687.6</v>
      </c>
      <c r="G24" s="256"/>
      <c r="H24" s="256"/>
      <c r="I24" s="256"/>
      <c r="J24" s="256"/>
      <c r="K24" s="256"/>
      <c r="L24" s="256"/>
      <c r="M24" s="256"/>
    </row>
    <row r="25" spans="1:13" s="262" customFormat="1" x14ac:dyDescent="0.25">
      <c r="A25" s="259"/>
      <c r="B25" s="315"/>
      <c r="C25" s="291" t="s">
        <v>226</v>
      </c>
      <c r="D25" s="259" t="s">
        <v>227</v>
      </c>
      <c r="E25" s="260">
        <f>33/1000</f>
        <v>3.3000000000000002E-2</v>
      </c>
      <c r="F25" s="261">
        <f>F24*E25</f>
        <v>121.6908</v>
      </c>
      <c r="G25" s="261"/>
      <c r="H25" s="261"/>
      <c r="I25" s="261"/>
      <c r="J25" s="261">
        <f>I25*F25</f>
        <v>0</v>
      </c>
      <c r="K25" s="261"/>
      <c r="L25" s="261"/>
      <c r="M25" s="261">
        <f t="shared" ref="M25:M30" si="3">L25+J25+H25</f>
        <v>0</v>
      </c>
    </row>
    <row r="26" spans="1:13" s="262" customFormat="1" x14ac:dyDescent="0.25">
      <c r="A26" s="259"/>
      <c r="B26" s="315" t="s">
        <v>242</v>
      </c>
      <c r="C26" s="291" t="s">
        <v>243</v>
      </c>
      <c r="D26" s="259" t="s">
        <v>232</v>
      </c>
      <c r="E26" s="260">
        <f>1.91/1000</f>
        <v>1.91E-3</v>
      </c>
      <c r="F26" s="261">
        <f>E26*F24</f>
        <v>7.0433159999999999</v>
      </c>
      <c r="G26" s="261"/>
      <c r="H26" s="261"/>
      <c r="I26" s="261"/>
      <c r="J26" s="261"/>
      <c r="K26" s="261"/>
      <c r="L26" s="261">
        <f>K26*F26</f>
        <v>0</v>
      </c>
      <c r="M26" s="261">
        <f t="shared" si="3"/>
        <v>0</v>
      </c>
    </row>
    <row r="27" spans="1:13" s="262" customFormat="1" x14ac:dyDescent="0.25">
      <c r="A27" s="259"/>
      <c r="B27" s="315" t="s">
        <v>246</v>
      </c>
      <c r="C27" s="291" t="s">
        <v>247</v>
      </c>
      <c r="D27" s="267" t="s">
        <v>232</v>
      </c>
      <c r="E27" s="260">
        <f>2.58/1000</f>
        <v>2.5800000000000003E-3</v>
      </c>
      <c r="F27" s="261">
        <f>E27*F24</f>
        <v>9.5140080000000005</v>
      </c>
      <c r="G27" s="261"/>
      <c r="H27" s="261"/>
      <c r="I27" s="261"/>
      <c r="J27" s="261"/>
      <c r="K27" s="261"/>
      <c r="L27" s="261">
        <f t="shared" ref="L27:L30" si="4">K27*F27</f>
        <v>0</v>
      </c>
      <c r="M27" s="261">
        <f t="shared" si="3"/>
        <v>0</v>
      </c>
    </row>
    <row r="28" spans="1:13" s="262" customFormat="1" x14ac:dyDescent="0.25">
      <c r="A28" s="259"/>
      <c r="B28" s="315" t="s">
        <v>255</v>
      </c>
      <c r="C28" s="291" t="s">
        <v>250</v>
      </c>
      <c r="D28" s="259" t="s">
        <v>232</v>
      </c>
      <c r="E28" s="260">
        <f>11.2/1000</f>
        <v>1.12E-2</v>
      </c>
      <c r="F28" s="261">
        <f>E28*F24</f>
        <v>41.301119999999997</v>
      </c>
      <c r="G28" s="261"/>
      <c r="H28" s="261"/>
      <c r="I28" s="261"/>
      <c r="J28" s="261"/>
      <c r="K28" s="261"/>
      <c r="L28" s="261">
        <f t="shared" si="4"/>
        <v>0</v>
      </c>
      <c r="M28" s="261">
        <f t="shared" si="3"/>
        <v>0</v>
      </c>
    </row>
    <row r="29" spans="1:13" s="262" customFormat="1" x14ac:dyDescent="0.25">
      <c r="A29" s="259"/>
      <c r="B29" s="315" t="s">
        <v>256</v>
      </c>
      <c r="C29" s="291" t="s">
        <v>251</v>
      </c>
      <c r="D29" s="259" t="s">
        <v>232</v>
      </c>
      <c r="E29" s="260">
        <f>24.8/1000</f>
        <v>2.4799999999999999E-2</v>
      </c>
      <c r="F29" s="261">
        <f>E29*F24</f>
        <v>91.452479999999994</v>
      </c>
      <c r="G29" s="261"/>
      <c r="H29" s="261"/>
      <c r="I29" s="261"/>
      <c r="J29" s="261"/>
      <c r="K29" s="261"/>
      <c r="L29" s="261">
        <f t="shared" si="4"/>
        <v>0</v>
      </c>
      <c r="M29" s="261">
        <f t="shared" si="3"/>
        <v>0</v>
      </c>
    </row>
    <row r="30" spans="1:13" s="262" customFormat="1" x14ac:dyDescent="0.25">
      <c r="A30" s="259"/>
      <c r="B30" s="315"/>
      <c r="C30" s="291" t="s">
        <v>257</v>
      </c>
      <c r="D30" s="267" t="s">
        <v>49</v>
      </c>
      <c r="E30" s="260"/>
      <c r="F30" s="261">
        <v>1187.26</v>
      </c>
      <c r="G30" s="261"/>
      <c r="H30" s="261">
        <f>G30*F30</f>
        <v>0</v>
      </c>
      <c r="I30" s="261"/>
      <c r="J30" s="261"/>
      <c r="K30" s="261"/>
      <c r="L30" s="261">
        <f t="shared" si="4"/>
        <v>0</v>
      </c>
      <c r="M30" s="261">
        <f t="shared" si="3"/>
        <v>0</v>
      </c>
    </row>
    <row r="31" spans="1:13" s="257" customFormat="1" ht="51" customHeight="1" x14ac:dyDescent="0.25">
      <c r="A31" s="255">
        <v>6</v>
      </c>
      <c r="B31" s="316" t="s">
        <v>258</v>
      </c>
      <c r="C31" s="290" t="s">
        <v>259</v>
      </c>
      <c r="D31" s="254" t="s">
        <v>21</v>
      </c>
      <c r="E31" s="255"/>
      <c r="F31" s="256">
        <v>2.581</v>
      </c>
      <c r="G31" s="256"/>
      <c r="H31" s="256"/>
      <c r="I31" s="256"/>
      <c r="J31" s="256"/>
      <c r="K31" s="256"/>
      <c r="L31" s="256"/>
      <c r="M31" s="256"/>
    </row>
    <row r="32" spans="1:13" s="262" customFormat="1" x14ac:dyDescent="0.25">
      <c r="A32" s="259"/>
      <c r="B32" s="315" t="s">
        <v>260</v>
      </c>
      <c r="C32" s="291" t="s">
        <v>261</v>
      </c>
      <c r="D32" s="259" t="s">
        <v>232</v>
      </c>
      <c r="E32" s="260">
        <v>0.3</v>
      </c>
      <c r="F32" s="261">
        <f>F31*E32</f>
        <v>0.77429999999999999</v>
      </c>
      <c r="G32" s="261"/>
      <c r="H32" s="261"/>
      <c r="I32" s="261"/>
      <c r="J32" s="261"/>
      <c r="K32" s="261"/>
      <c r="L32" s="261">
        <f>K32*F32</f>
        <v>0</v>
      </c>
      <c r="M32" s="261">
        <f>L32+J32+H32</f>
        <v>0</v>
      </c>
    </row>
    <row r="33" spans="1:13" s="262" customFormat="1" x14ac:dyDescent="0.25">
      <c r="A33" s="259"/>
      <c r="B33" s="259"/>
      <c r="C33" s="291" t="s">
        <v>262</v>
      </c>
      <c r="D33" s="259" t="s">
        <v>21</v>
      </c>
      <c r="E33" s="260">
        <v>1.03</v>
      </c>
      <c r="F33" s="261">
        <f>F31*E33</f>
        <v>2.6584300000000001</v>
      </c>
      <c r="G33" s="261"/>
      <c r="H33" s="261">
        <f>G33*F33</f>
        <v>0</v>
      </c>
      <c r="I33" s="261"/>
      <c r="J33" s="261"/>
      <c r="K33" s="261"/>
      <c r="L33" s="261"/>
      <c r="M33" s="261">
        <f>L33+J33+H33</f>
        <v>0</v>
      </c>
    </row>
    <row r="34" spans="1:13" s="257" customFormat="1" ht="51" customHeight="1" x14ac:dyDescent="0.25">
      <c r="A34" s="255">
        <v>7</v>
      </c>
      <c r="B34" s="316" t="s">
        <v>263</v>
      </c>
      <c r="C34" s="290" t="s">
        <v>264</v>
      </c>
      <c r="D34" s="254" t="s">
        <v>225</v>
      </c>
      <c r="E34" s="255"/>
      <c r="F34" s="256">
        <v>3687.6</v>
      </c>
      <c r="G34" s="256"/>
      <c r="H34" s="256"/>
      <c r="I34" s="256"/>
      <c r="J34" s="256"/>
      <c r="K34" s="256"/>
      <c r="L34" s="256"/>
      <c r="M34" s="256"/>
    </row>
    <row r="35" spans="1:13" s="262" customFormat="1" x14ac:dyDescent="0.25">
      <c r="A35" s="259"/>
      <c r="B35" s="316" t="s">
        <v>265</v>
      </c>
      <c r="C35" s="291" t="s">
        <v>226</v>
      </c>
      <c r="D35" s="259" t="s">
        <v>227</v>
      </c>
      <c r="E35" s="260">
        <f>(37.5+0.07+0.07+0.07+0.07)/1000</f>
        <v>3.7780000000000001E-2</v>
      </c>
      <c r="F35" s="261">
        <f>F34*E35</f>
        <v>139.31752800000001</v>
      </c>
      <c r="G35" s="261"/>
      <c r="H35" s="261"/>
      <c r="I35" s="261"/>
      <c r="J35" s="261">
        <f>I35*F35</f>
        <v>0</v>
      </c>
      <c r="K35" s="261"/>
      <c r="L35" s="261"/>
      <c r="M35" s="261">
        <f>L35+J35+H35</f>
        <v>0</v>
      </c>
    </row>
    <row r="36" spans="1:13" s="262" customFormat="1" x14ac:dyDescent="0.25">
      <c r="A36" s="259"/>
      <c r="B36" s="259" t="s">
        <v>266</v>
      </c>
      <c r="C36" s="291" t="s">
        <v>267</v>
      </c>
      <c r="D36" s="259" t="s">
        <v>232</v>
      </c>
      <c r="E36" s="260">
        <v>3.0200000000000001E-3</v>
      </c>
      <c r="F36" s="261">
        <f>F34*E36</f>
        <v>11.136552</v>
      </c>
      <c r="G36" s="261"/>
      <c r="H36" s="261"/>
      <c r="I36" s="261"/>
      <c r="J36" s="261"/>
      <c r="K36" s="261"/>
      <c r="L36" s="261">
        <f>K36*F36</f>
        <v>0</v>
      </c>
      <c r="M36" s="261">
        <f t="shared" ref="M36:M41" si="5">L36+J36+H36</f>
        <v>0</v>
      </c>
    </row>
    <row r="37" spans="1:13" s="262" customFormat="1" x14ac:dyDescent="0.25">
      <c r="A37" s="259"/>
      <c r="B37" s="315" t="s">
        <v>255</v>
      </c>
      <c r="C37" s="291" t="s">
        <v>250</v>
      </c>
      <c r="D37" s="259" t="s">
        <v>232</v>
      </c>
      <c r="E37" s="260">
        <f>3.7/1000</f>
        <v>3.7000000000000002E-3</v>
      </c>
      <c r="F37" s="261">
        <f>E37*F34</f>
        <v>13.644120000000001</v>
      </c>
      <c r="G37" s="261"/>
      <c r="H37" s="261"/>
      <c r="I37" s="261"/>
      <c r="J37" s="261"/>
      <c r="K37" s="261"/>
      <c r="L37" s="261">
        <f>K37*F37</f>
        <v>0</v>
      </c>
      <c r="M37" s="261">
        <f t="shared" si="5"/>
        <v>0</v>
      </c>
    </row>
    <row r="38" spans="1:13" s="262" customFormat="1" x14ac:dyDescent="0.25">
      <c r="A38" s="259"/>
      <c r="B38" s="315" t="s">
        <v>256</v>
      </c>
      <c r="C38" s="291" t="s">
        <v>251</v>
      </c>
      <c r="D38" s="259" t="s">
        <v>232</v>
      </c>
      <c r="E38" s="260">
        <f>11.1/1000</f>
        <v>1.11E-2</v>
      </c>
      <c r="F38" s="261">
        <f>E38*F34</f>
        <v>40.932360000000003</v>
      </c>
      <c r="G38" s="261"/>
      <c r="H38" s="261"/>
      <c r="I38" s="261"/>
      <c r="J38" s="261"/>
      <c r="K38" s="261"/>
      <c r="L38" s="261">
        <f>K38*F38</f>
        <v>0</v>
      </c>
      <c r="M38" s="261">
        <f t="shared" si="5"/>
        <v>0</v>
      </c>
    </row>
    <row r="39" spans="1:13" s="262" customFormat="1" ht="16.5" customHeight="1" x14ac:dyDescent="0.25">
      <c r="A39" s="259"/>
      <c r="B39" s="315" t="s">
        <v>268</v>
      </c>
      <c r="C39" s="291" t="s">
        <v>269</v>
      </c>
      <c r="D39" s="259" t="s">
        <v>21</v>
      </c>
      <c r="E39" s="260">
        <v>0.13950000000000001</v>
      </c>
      <c r="F39" s="261">
        <f>E39*F34</f>
        <v>514.42020000000002</v>
      </c>
      <c r="G39" s="261"/>
      <c r="H39" s="261">
        <f>G39*F39</f>
        <v>0</v>
      </c>
      <c r="I39" s="261"/>
      <c r="J39" s="261"/>
      <c r="K39" s="261"/>
      <c r="L39" s="261"/>
      <c r="M39" s="261">
        <f t="shared" si="5"/>
        <v>0</v>
      </c>
    </row>
    <row r="40" spans="1:13" s="262" customFormat="1" x14ac:dyDescent="0.25">
      <c r="A40" s="259"/>
      <c r="B40" s="315"/>
      <c r="C40" s="291" t="s">
        <v>25</v>
      </c>
      <c r="D40" s="259" t="s">
        <v>16</v>
      </c>
      <c r="E40" s="260">
        <f>2.3/1000</f>
        <v>2.3E-3</v>
      </c>
      <c r="F40" s="261">
        <f>E40*F34</f>
        <v>8.4814799999999995</v>
      </c>
      <c r="G40" s="261"/>
      <c r="H40" s="261"/>
      <c r="I40" s="261"/>
      <c r="J40" s="261"/>
      <c r="K40" s="261"/>
      <c r="L40" s="261">
        <f>K40*F40</f>
        <v>0</v>
      </c>
      <c r="M40" s="261">
        <f t="shared" si="5"/>
        <v>0</v>
      </c>
    </row>
    <row r="41" spans="1:13" s="262" customFormat="1" x14ac:dyDescent="0.25">
      <c r="A41" s="259"/>
      <c r="B41" s="259"/>
      <c r="C41" s="291" t="s">
        <v>17</v>
      </c>
      <c r="D41" s="259" t="s">
        <v>16</v>
      </c>
      <c r="E41" s="260">
        <f>(14.5+0.2+0.02+0.02+0.02)/1000</f>
        <v>1.4759999999999999E-2</v>
      </c>
      <c r="F41" s="261">
        <f>F34*E41</f>
        <v>54.428975999999992</v>
      </c>
      <c r="G41" s="261"/>
      <c r="H41" s="261">
        <f>G41*F41</f>
        <v>0</v>
      </c>
      <c r="I41" s="261"/>
      <c r="J41" s="261"/>
      <c r="K41" s="261"/>
      <c r="L41" s="261"/>
      <c r="M41" s="261">
        <f t="shared" si="5"/>
        <v>0</v>
      </c>
    </row>
    <row r="42" spans="1:13" s="257" customFormat="1" ht="51" customHeight="1" x14ac:dyDescent="0.25">
      <c r="A42" s="255">
        <v>8</v>
      </c>
      <c r="B42" s="316" t="s">
        <v>258</v>
      </c>
      <c r="C42" s="290" t="s">
        <v>270</v>
      </c>
      <c r="D42" s="254" t="s">
        <v>21</v>
      </c>
      <c r="E42" s="255"/>
      <c r="F42" s="256">
        <v>1.1100000000000001</v>
      </c>
      <c r="G42" s="256"/>
      <c r="H42" s="256"/>
      <c r="I42" s="256"/>
      <c r="J42" s="256"/>
      <c r="K42" s="256"/>
      <c r="L42" s="256"/>
      <c r="M42" s="256"/>
    </row>
    <row r="43" spans="1:13" s="262" customFormat="1" x14ac:dyDescent="0.25">
      <c r="A43" s="259"/>
      <c r="B43" s="315" t="s">
        <v>260</v>
      </c>
      <c r="C43" s="291" t="s">
        <v>261</v>
      </c>
      <c r="D43" s="259" t="s">
        <v>232</v>
      </c>
      <c r="E43" s="260">
        <v>0.3</v>
      </c>
      <c r="F43" s="261">
        <f>F42*E43</f>
        <v>0.33300000000000002</v>
      </c>
      <c r="G43" s="261"/>
      <c r="H43" s="261"/>
      <c r="I43" s="261"/>
      <c r="J43" s="261"/>
      <c r="K43" s="261"/>
      <c r="L43" s="261">
        <f>K43*F43</f>
        <v>0</v>
      </c>
      <c r="M43" s="261">
        <f>L43+J43+H43</f>
        <v>0</v>
      </c>
    </row>
    <row r="44" spans="1:13" s="262" customFormat="1" x14ac:dyDescent="0.25">
      <c r="A44" s="259"/>
      <c r="B44" s="259"/>
      <c r="C44" s="291" t="s">
        <v>262</v>
      </c>
      <c r="D44" s="259" t="s">
        <v>21</v>
      </c>
      <c r="E44" s="260">
        <v>1.03</v>
      </c>
      <c r="F44" s="261">
        <f>F42*E44</f>
        <v>1.1433000000000002</v>
      </c>
      <c r="G44" s="261"/>
      <c r="H44" s="261">
        <f>G44*F44</f>
        <v>0</v>
      </c>
      <c r="I44" s="261"/>
      <c r="J44" s="261"/>
      <c r="K44" s="261"/>
      <c r="L44" s="261"/>
      <c r="M44" s="261">
        <f>L44+J44+H44</f>
        <v>0</v>
      </c>
    </row>
    <row r="45" spans="1:13" s="257" customFormat="1" ht="51" customHeight="1" x14ac:dyDescent="0.25">
      <c r="A45" s="255">
        <v>9</v>
      </c>
      <c r="B45" s="316" t="s">
        <v>263</v>
      </c>
      <c r="C45" s="290" t="s">
        <v>271</v>
      </c>
      <c r="D45" s="254" t="s">
        <v>225</v>
      </c>
      <c r="E45" s="255"/>
      <c r="F45" s="256">
        <v>3972.1</v>
      </c>
      <c r="G45" s="256"/>
      <c r="H45" s="256"/>
      <c r="I45" s="256"/>
      <c r="J45" s="256"/>
      <c r="K45" s="256"/>
      <c r="L45" s="256"/>
      <c r="M45" s="256"/>
    </row>
    <row r="46" spans="1:13" s="262" customFormat="1" x14ac:dyDescent="0.25">
      <c r="A46" s="259"/>
      <c r="B46" s="316" t="s">
        <v>265</v>
      </c>
      <c r="C46" s="291" t="s">
        <v>226</v>
      </c>
      <c r="D46" s="259" t="s">
        <v>227</v>
      </c>
      <c r="E46" s="260">
        <f>(37.5)/1000</f>
        <v>3.7499999999999999E-2</v>
      </c>
      <c r="F46" s="261">
        <f>F45*E46</f>
        <v>148.95374999999999</v>
      </c>
      <c r="G46" s="261"/>
      <c r="H46" s="261"/>
      <c r="I46" s="261"/>
      <c r="J46" s="261">
        <f>I46*F46</f>
        <v>0</v>
      </c>
      <c r="K46" s="261"/>
      <c r="L46" s="261"/>
      <c r="M46" s="261">
        <f>L46+J46+H46</f>
        <v>0</v>
      </c>
    </row>
    <row r="47" spans="1:13" s="262" customFormat="1" x14ac:dyDescent="0.25">
      <c r="A47" s="259"/>
      <c r="B47" s="259" t="s">
        <v>266</v>
      </c>
      <c r="C47" s="291" t="s">
        <v>267</v>
      </c>
      <c r="D47" s="259" t="s">
        <v>232</v>
      </c>
      <c r="E47" s="260">
        <f>20.8/1000</f>
        <v>2.0799999999999999E-2</v>
      </c>
      <c r="F47" s="261">
        <f>F45*E47</f>
        <v>82.619679999999988</v>
      </c>
      <c r="G47" s="261"/>
      <c r="H47" s="261"/>
      <c r="I47" s="261"/>
      <c r="J47" s="261"/>
      <c r="K47" s="261"/>
      <c r="L47" s="261">
        <f>K47*F47</f>
        <v>0</v>
      </c>
      <c r="M47" s="261">
        <f t="shared" ref="M47:M52" si="6">L47+J47+H47</f>
        <v>0</v>
      </c>
    </row>
    <row r="48" spans="1:13" s="262" customFormat="1" x14ac:dyDescent="0.25">
      <c r="A48" s="259"/>
      <c r="B48" s="315" t="s">
        <v>255</v>
      </c>
      <c r="C48" s="291" t="s">
        <v>250</v>
      </c>
      <c r="D48" s="259" t="s">
        <v>232</v>
      </c>
      <c r="E48" s="260">
        <f>3.7/1000</f>
        <v>3.7000000000000002E-3</v>
      </c>
      <c r="F48" s="261">
        <f>E48*F45</f>
        <v>14.696770000000001</v>
      </c>
      <c r="G48" s="261"/>
      <c r="H48" s="261"/>
      <c r="I48" s="261"/>
      <c r="J48" s="261"/>
      <c r="K48" s="261"/>
      <c r="L48" s="261">
        <f>K48*F48</f>
        <v>0</v>
      </c>
      <c r="M48" s="261">
        <f t="shared" si="6"/>
        <v>0</v>
      </c>
    </row>
    <row r="49" spans="1:13" s="262" customFormat="1" x14ac:dyDescent="0.25">
      <c r="A49" s="259"/>
      <c r="B49" s="315" t="s">
        <v>256</v>
      </c>
      <c r="C49" s="291" t="s">
        <v>251</v>
      </c>
      <c r="D49" s="259" t="s">
        <v>232</v>
      </c>
      <c r="E49" s="260">
        <f>11.1/1000</f>
        <v>1.11E-2</v>
      </c>
      <c r="F49" s="261">
        <f>E49*F45</f>
        <v>44.090310000000002</v>
      </c>
      <c r="G49" s="261"/>
      <c r="H49" s="261"/>
      <c r="I49" s="261"/>
      <c r="J49" s="261"/>
      <c r="K49" s="261"/>
      <c r="L49" s="261">
        <f>K49*F49</f>
        <v>0</v>
      </c>
      <c r="M49" s="261">
        <f t="shared" si="6"/>
        <v>0</v>
      </c>
    </row>
    <row r="50" spans="1:13" s="262" customFormat="1" ht="15" customHeight="1" x14ac:dyDescent="0.25">
      <c r="A50" s="259"/>
      <c r="B50" s="315" t="s">
        <v>268</v>
      </c>
      <c r="C50" s="291" t="s">
        <v>269</v>
      </c>
      <c r="D50" s="259" t="s">
        <v>21</v>
      </c>
      <c r="E50" s="260">
        <f>(93.1)/1000</f>
        <v>9.3099999999999988E-2</v>
      </c>
      <c r="F50" s="261">
        <f>E50*F45</f>
        <v>369.80250999999993</v>
      </c>
      <c r="G50" s="261"/>
      <c r="H50" s="261">
        <f>G50*F50</f>
        <v>0</v>
      </c>
      <c r="I50" s="261"/>
      <c r="J50" s="261"/>
      <c r="K50" s="261"/>
      <c r="L50" s="261"/>
      <c r="M50" s="261">
        <f t="shared" si="6"/>
        <v>0</v>
      </c>
    </row>
    <row r="51" spans="1:13" s="262" customFormat="1" x14ac:dyDescent="0.25">
      <c r="A51" s="259"/>
      <c r="B51" s="315"/>
      <c r="C51" s="291" t="s">
        <v>25</v>
      </c>
      <c r="D51" s="259" t="s">
        <v>16</v>
      </c>
      <c r="E51" s="260">
        <f>2.3/1000</f>
        <v>2.3E-3</v>
      </c>
      <c r="F51" s="261">
        <f>E51*F45</f>
        <v>9.1358300000000003</v>
      </c>
      <c r="G51" s="261"/>
      <c r="H51" s="261"/>
      <c r="I51" s="261"/>
      <c r="J51" s="261"/>
      <c r="K51" s="261"/>
      <c r="L51" s="261">
        <f>K51*F51</f>
        <v>0</v>
      </c>
      <c r="M51" s="261">
        <f t="shared" si="6"/>
        <v>0</v>
      </c>
    </row>
    <row r="52" spans="1:13" s="262" customFormat="1" x14ac:dyDescent="0.25">
      <c r="A52" s="259"/>
      <c r="B52" s="259"/>
      <c r="C52" s="291" t="s">
        <v>17</v>
      </c>
      <c r="D52" s="259" t="s">
        <v>16</v>
      </c>
      <c r="E52" s="260">
        <f>(14.5)/1000</f>
        <v>1.4500000000000001E-2</v>
      </c>
      <c r="F52" s="261">
        <f>F45*E52</f>
        <v>57.59545</v>
      </c>
      <c r="G52" s="261"/>
      <c r="H52" s="261">
        <f>G52*F52</f>
        <v>0</v>
      </c>
      <c r="I52" s="261"/>
      <c r="J52" s="261"/>
      <c r="K52" s="261"/>
      <c r="L52" s="261"/>
      <c r="M52" s="261">
        <f t="shared" si="6"/>
        <v>0</v>
      </c>
    </row>
    <row r="53" spans="1:13" s="257" customFormat="1" ht="51" customHeight="1" x14ac:dyDescent="0.25">
      <c r="A53" s="255">
        <v>10</v>
      </c>
      <c r="B53" s="316" t="s">
        <v>272</v>
      </c>
      <c r="C53" s="290" t="s">
        <v>273</v>
      </c>
      <c r="D53" s="254" t="s">
        <v>225</v>
      </c>
      <c r="E53" s="255"/>
      <c r="F53" s="256">
        <v>1208.8</v>
      </c>
      <c r="G53" s="256"/>
      <c r="H53" s="256"/>
      <c r="I53" s="256"/>
      <c r="J53" s="256"/>
      <c r="K53" s="256"/>
      <c r="L53" s="256"/>
      <c r="M53" s="256"/>
    </row>
    <row r="54" spans="1:13" s="262" customFormat="1" x14ac:dyDescent="0.25">
      <c r="A54" s="259"/>
      <c r="B54" s="315"/>
      <c r="C54" s="291" t="s">
        <v>226</v>
      </c>
      <c r="D54" s="259" t="s">
        <v>227</v>
      </c>
      <c r="E54" s="260">
        <f>24.6/1000</f>
        <v>2.46E-2</v>
      </c>
      <c r="F54" s="261">
        <f>F53*E54</f>
        <v>29.73648</v>
      </c>
      <c r="G54" s="261"/>
      <c r="H54" s="261"/>
      <c r="I54" s="261"/>
      <c r="J54" s="261">
        <f>I54*F54</f>
        <v>0</v>
      </c>
      <c r="K54" s="261"/>
      <c r="L54" s="261"/>
      <c r="M54" s="261">
        <f t="shared" ref="M54:M59" si="7">L54+J54+H54</f>
        <v>0</v>
      </c>
    </row>
    <row r="55" spans="1:13" s="262" customFormat="1" x14ac:dyDescent="0.25">
      <c r="A55" s="259"/>
      <c r="B55" s="315" t="s">
        <v>242</v>
      </c>
      <c r="C55" s="291" t="s">
        <v>243</v>
      </c>
      <c r="D55" s="259" t="s">
        <v>232</v>
      </c>
      <c r="E55" s="260">
        <f>1.72/1000</f>
        <v>1.72E-3</v>
      </c>
      <c r="F55" s="261">
        <f>E55*F53</f>
        <v>2.0791359999999997</v>
      </c>
      <c r="G55" s="261"/>
      <c r="H55" s="261"/>
      <c r="I55" s="261"/>
      <c r="J55" s="261"/>
      <c r="K55" s="261"/>
      <c r="L55" s="261">
        <f>K55*F55</f>
        <v>0</v>
      </c>
      <c r="M55" s="261">
        <f t="shared" si="7"/>
        <v>0</v>
      </c>
    </row>
    <row r="56" spans="1:13" s="262" customFormat="1" x14ac:dyDescent="0.25">
      <c r="A56" s="259"/>
      <c r="B56" s="315" t="s">
        <v>244</v>
      </c>
      <c r="C56" s="291" t="s">
        <v>245</v>
      </c>
      <c r="D56" s="267" t="s">
        <v>232</v>
      </c>
      <c r="E56" s="260">
        <f>0.41/1000</f>
        <v>4.0999999999999999E-4</v>
      </c>
      <c r="F56" s="261">
        <f>E56*F53</f>
        <v>0.49560799999999999</v>
      </c>
      <c r="G56" s="261"/>
      <c r="H56" s="261"/>
      <c r="I56" s="261"/>
      <c r="J56" s="261"/>
      <c r="K56" s="261"/>
      <c r="L56" s="261">
        <f>K56*F56</f>
        <v>0</v>
      </c>
      <c r="M56" s="261">
        <f t="shared" si="7"/>
        <v>0</v>
      </c>
    </row>
    <row r="57" spans="1:13" s="262" customFormat="1" x14ac:dyDescent="0.25">
      <c r="A57" s="259"/>
      <c r="B57" s="315" t="s">
        <v>255</v>
      </c>
      <c r="C57" s="291" t="s">
        <v>250</v>
      </c>
      <c r="D57" s="259" t="s">
        <v>232</v>
      </c>
      <c r="E57" s="260">
        <f>6.2/1000</f>
        <v>6.1999999999999998E-3</v>
      </c>
      <c r="F57" s="261">
        <f>E57*F53</f>
        <v>7.4945599999999999</v>
      </c>
      <c r="G57" s="261"/>
      <c r="H57" s="261"/>
      <c r="I57" s="261"/>
      <c r="J57" s="261"/>
      <c r="K57" s="261"/>
      <c r="L57" s="261">
        <f>K57*F57</f>
        <v>0</v>
      </c>
      <c r="M57" s="261">
        <f t="shared" si="7"/>
        <v>0</v>
      </c>
    </row>
    <row r="58" spans="1:13" s="262" customFormat="1" x14ac:dyDescent="0.25">
      <c r="A58" s="259"/>
      <c r="B58" s="315" t="s">
        <v>256</v>
      </c>
      <c r="C58" s="291" t="s">
        <v>251</v>
      </c>
      <c r="D58" s="259" t="s">
        <v>232</v>
      </c>
      <c r="E58" s="260">
        <f>4.54/1000</f>
        <v>4.5399999999999998E-3</v>
      </c>
      <c r="F58" s="261">
        <f>E58*F53</f>
        <v>5.4879519999999999</v>
      </c>
      <c r="G58" s="261"/>
      <c r="H58" s="261"/>
      <c r="I58" s="261"/>
      <c r="J58" s="261"/>
      <c r="K58" s="261"/>
      <c r="L58" s="261">
        <f>K58*F58</f>
        <v>0</v>
      </c>
      <c r="M58" s="261">
        <f t="shared" si="7"/>
        <v>0</v>
      </c>
    </row>
    <row r="59" spans="1:13" s="262" customFormat="1" x14ac:dyDescent="0.25">
      <c r="A59" s="259"/>
      <c r="B59" s="259"/>
      <c r="C59" s="291" t="s">
        <v>252</v>
      </c>
      <c r="D59" s="259" t="s">
        <v>49</v>
      </c>
      <c r="E59" s="260"/>
      <c r="F59" s="261">
        <v>295</v>
      </c>
      <c r="G59" s="261"/>
      <c r="H59" s="261">
        <f>G59*F59</f>
        <v>0</v>
      </c>
      <c r="I59" s="261"/>
      <c r="J59" s="261"/>
      <c r="K59" s="261"/>
      <c r="L59" s="261"/>
      <c r="M59" s="261">
        <f t="shared" si="7"/>
        <v>0</v>
      </c>
    </row>
    <row r="60" spans="1:13" s="257" customFormat="1" ht="51" customHeight="1" x14ac:dyDescent="0.25">
      <c r="A60" s="255">
        <v>11</v>
      </c>
      <c r="B60" s="316" t="s">
        <v>332</v>
      </c>
      <c r="C60" s="290" t="s">
        <v>274</v>
      </c>
      <c r="D60" s="254" t="s">
        <v>225</v>
      </c>
      <c r="E60" s="255"/>
      <c r="F60" s="256">
        <v>1208.8</v>
      </c>
      <c r="G60" s="256"/>
      <c r="H60" s="256"/>
      <c r="I60" s="256"/>
      <c r="J60" s="256"/>
      <c r="K60" s="256"/>
      <c r="L60" s="256"/>
      <c r="M60" s="256"/>
    </row>
    <row r="61" spans="1:13" s="262" customFormat="1" x14ac:dyDescent="0.25">
      <c r="A61" s="259"/>
      <c r="B61" s="315"/>
      <c r="C61" s="291" t="s">
        <v>226</v>
      </c>
      <c r="D61" s="259" t="s">
        <v>227</v>
      </c>
      <c r="E61" s="260">
        <f>37.3/1000</f>
        <v>3.73E-2</v>
      </c>
      <c r="F61" s="261">
        <f>F60*E61</f>
        <v>45.088239999999999</v>
      </c>
      <c r="G61" s="261"/>
      <c r="H61" s="261"/>
      <c r="I61" s="261"/>
      <c r="J61" s="261">
        <f>I61*F61</f>
        <v>0</v>
      </c>
      <c r="K61" s="261"/>
      <c r="L61" s="261"/>
      <c r="M61" s="261">
        <f t="shared" ref="M61:M66" si="8">L61+J61+H61</f>
        <v>0</v>
      </c>
    </row>
    <row r="62" spans="1:13" s="262" customFormat="1" x14ac:dyDescent="0.25">
      <c r="A62" s="259"/>
      <c r="B62" s="315" t="s">
        <v>242</v>
      </c>
      <c r="C62" s="291" t="s">
        <v>243</v>
      </c>
      <c r="D62" s="259" t="s">
        <v>232</v>
      </c>
      <c r="E62" s="260">
        <f>2.37/1000</f>
        <v>2.3700000000000001E-3</v>
      </c>
      <c r="F62" s="261">
        <f>E62*F60</f>
        <v>2.8648560000000001</v>
      </c>
      <c r="G62" s="261"/>
      <c r="H62" s="261"/>
      <c r="I62" s="261"/>
      <c r="J62" s="261"/>
      <c r="K62" s="261"/>
      <c r="L62" s="261">
        <f>K62*F62</f>
        <v>0</v>
      </c>
      <c r="M62" s="261">
        <f t="shared" si="8"/>
        <v>0</v>
      </c>
    </row>
    <row r="63" spans="1:13" s="262" customFormat="1" x14ac:dyDescent="0.25">
      <c r="A63" s="259"/>
      <c r="B63" s="315" t="s">
        <v>244</v>
      </c>
      <c r="C63" s="291" t="s">
        <v>245</v>
      </c>
      <c r="D63" s="267" t="s">
        <v>232</v>
      </c>
      <c r="E63" s="260">
        <v>0</v>
      </c>
      <c r="F63" s="261">
        <f>E63*F60</f>
        <v>0</v>
      </c>
      <c r="G63" s="261"/>
      <c r="H63" s="261"/>
      <c r="I63" s="261"/>
      <c r="J63" s="261"/>
      <c r="K63" s="261"/>
      <c r="L63" s="261">
        <f>K63*F63</f>
        <v>0</v>
      </c>
      <c r="M63" s="261">
        <f t="shared" si="8"/>
        <v>0</v>
      </c>
    </row>
    <row r="64" spans="1:13" s="262" customFormat="1" x14ac:dyDescent="0.25">
      <c r="A64" s="259"/>
      <c r="B64" s="315" t="s">
        <v>255</v>
      </c>
      <c r="C64" s="291" t="s">
        <v>250</v>
      </c>
      <c r="D64" s="259" t="s">
        <v>232</v>
      </c>
      <c r="E64" s="260">
        <f>4.09/1000</f>
        <v>4.0899999999999999E-3</v>
      </c>
      <c r="F64" s="261">
        <f>E64*F60</f>
        <v>4.9439919999999997</v>
      </c>
      <c r="G64" s="261"/>
      <c r="H64" s="261"/>
      <c r="I64" s="261"/>
      <c r="J64" s="261"/>
      <c r="K64" s="261"/>
      <c r="L64" s="261">
        <f>K64*F64</f>
        <v>0</v>
      </c>
      <c r="M64" s="261">
        <f t="shared" si="8"/>
        <v>0</v>
      </c>
    </row>
    <row r="65" spans="1:13" s="262" customFormat="1" x14ac:dyDescent="0.25">
      <c r="A65" s="259"/>
      <c r="B65" s="315" t="s">
        <v>256</v>
      </c>
      <c r="C65" s="291" t="s">
        <v>251</v>
      </c>
      <c r="D65" s="259" t="s">
        <v>232</v>
      </c>
      <c r="E65" s="260">
        <f>4.37/1000</f>
        <v>4.3699999999999998E-3</v>
      </c>
      <c r="F65" s="261">
        <f>E65*F60</f>
        <v>5.2824559999999998</v>
      </c>
      <c r="G65" s="261"/>
      <c r="H65" s="261"/>
      <c r="I65" s="261"/>
      <c r="J65" s="261"/>
      <c r="K65" s="261"/>
      <c r="L65" s="261">
        <f>K65*F65</f>
        <v>0</v>
      </c>
      <c r="M65" s="261">
        <f t="shared" si="8"/>
        <v>0</v>
      </c>
    </row>
    <row r="66" spans="1:13" s="262" customFormat="1" x14ac:dyDescent="0.25">
      <c r="A66" s="259"/>
      <c r="B66" s="259"/>
      <c r="C66" s="291" t="s">
        <v>257</v>
      </c>
      <c r="D66" s="259" t="s">
        <v>49</v>
      </c>
      <c r="E66" s="260"/>
      <c r="F66" s="261">
        <v>304.62</v>
      </c>
      <c r="G66" s="261"/>
      <c r="H66" s="261">
        <f>G66*F66</f>
        <v>0</v>
      </c>
      <c r="I66" s="261"/>
      <c r="J66" s="261"/>
      <c r="K66" s="261"/>
      <c r="L66" s="261"/>
      <c r="M66" s="261">
        <f t="shared" si="8"/>
        <v>0</v>
      </c>
    </row>
    <row r="67" spans="1:13" s="257" customFormat="1" ht="51" customHeight="1" x14ac:dyDescent="0.25">
      <c r="A67" s="255">
        <v>12</v>
      </c>
      <c r="B67" s="316"/>
      <c r="C67" s="290" t="s">
        <v>348</v>
      </c>
      <c r="D67" s="254" t="s">
        <v>49</v>
      </c>
      <c r="E67" s="255"/>
      <c r="F67" s="256">
        <v>13.85</v>
      </c>
      <c r="G67" s="256"/>
      <c r="H67" s="256"/>
      <c r="I67" s="256"/>
      <c r="J67" s="256"/>
      <c r="K67" s="256"/>
      <c r="L67" s="256"/>
      <c r="M67" s="256"/>
    </row>
    <row r="68" spans="1:13" s="262" customFormat="1" x14ac:dyDescent="0.25">
      <c r="A68" s="259"/>
      <c r="B68" s="315"/>
      <c r="C68" s="291" t="s">
        <v>226</v>
      </c>
      <c r="D68" s="259" t="s">
        <v>49</v>
      </c>
      <c r="E68" s="260">
        <v>1</v>
      </c>
      <c r="F68" s="261">
        <f>F67*E68</f>
        <v>13.85</v>
      </c>
      <c r="G68" s="261"/>
      <c r="H68" s="261"/>
      <c r="I68" s="261"/>
      <c r="J68" s="261">
        <f>I68*F68</f>
        <v>0</v>
      </c>
      <c r="K68" s="261"/>
      <c r="L68" s="261"/>
      <c r="M68" s="261">
        <f t="shared" ref="M68:M74" si="9">L68+J68+H68</f>
        <v>0</v>
      </c>
    </row>
    <row r="69" spans="1:13" s="262" customFormat="1" x14ac:dyDescent="0.25">
      <c r="A69" s="259"/>
      <c r="B69" s="315"/>
      <c r="C69" s="291" t="s">
        <v>25</v>
      </c>
      <c r="D69" s="259" t="s">
        <v>16</v>
      </c>
      <c r="E69" s="260">
        <v>1.35</v>
      </c>
      <c r="F69" s="261">
        <f>E69*F67</f>
        <v>18.697500000000002</v>
      </c>
      <c r="G69" s="261"/>
      <c r="H69" s="261"/>
      <c r="I69" s="261"/>
      <c r="J69" s="261"/>
      <c r="K69" s="261"/>
      <c r="L69" s="261">
        <f>K69*F69</f>
        <v>0</v>
      </c>
      <c r="M69" s="261">
        <f t="shared" si="9"/>
        <v>0</v>
      </c>
    </row>
    <row r="70" spans="1:13" s="262" customFormat="1" x14ac:dyDescent="0.25">
      <c r="A70" s="259"/>
      <c r="B70" s="315"/>
      <c r="C70" s="291" t="s">
        <v>349</v>
      </c>
      <c r="D70" s="259" t="s">
        <v>49</v>
      </c>
      <c r="E70" s="260">
        <v>1.02</v>
      </c>
      <c r="F70" s="261">
        <f>E70*F67</f>
        <v>14.127000000000001</v>
      </c>
      <c r="G70" s="261"/>
      <c r="H70" s="261">
        <f>G70*F70</f>
        <v>0</v>
      </c>
      <c r="I70" s="261"/>
      <c r="J70" s="261"/>
      <c r="K70" s="261"/>
      <c r="L70" s="261"/>
      <c r="M70" s="261">
        <f t="shared" si="9"/>
        <v>0</v>
      </c>
    </row>
    <row r="71" spans="1:13" s="262" customFormat="1" x14ac:dyDescent="0.25">
      <c r="A71" s="259"/>
      <c r="B71" s="315"/>
      <c r="C71" s="291" t="s">
        <v>350</v>
      </c>
      <c r="D71" s="259" t="s">
        <v>351</v>
      </c>
      <c r="E71" s="260">
        <v>1.03</v>
      </c>
      <c r="F71" s="261">
        <f>518*E71/1000</f>
        <v>0.53354000000000001</v>
      </c>
      <c r="G71" s="261"/>
      <c r="H71" s="261">
        <f>G71*F71</f>
        <v>0</v>
      </c>
      <c r="I71" s="261"/>
      <c r="J71" s="261"/>
      <c r="K71" s="261"/>
      <c r="L71" s="261"/>
      <c r="M71" s="261">
        <f t="shared" si="9"/>
        <v>0</v>
      </c>
    </row>
    <row r="72" spans="1:13" s="262" customFormat="1" x14ac:dyDescent="0.25">
      <c r="A72" s="259"/>
      <c r="B72" s="315"/>
      <c r="C72" s="291" t="s">
        <v>292</v>
      </c>
      <c r="D72" s="259" t="s">
        <v>225</v>
      </c>
      <c r="E72" s="260">
        <v>1.84</v>
      </c>
      <c r="F72" s="261">
        <f>E72*F67</f>
        <v>25.484000000000002</v>
      </c>
      <c r="G72" s="261"/>
      <c r="H72" s="261">
        <f>G72*F72</f>
        <v>0</v>
      </c>
      <c r="I72" s="261"/>
      <c r="J72" s="261"/>
      <c r="K72" s="261"/>
      <c r="L72" s="261"/>
      <c r="M72" s="261">
        <f t="shared" si="9"/>
        <v>0</v>
      </c>
    </row>
    <row r="73" spans="1:13" s="262" customFormat="1" x14ac:dyDescent="0.25">
      <c r="A73" s="259"/>
      <c r="B73" s="315"/>
      <c r="C73" s="291" t="s">
        <v>104</v>
      </c>
      <c r="D73" s="259" t="s">
        <v>49</v>
      </c>
      <c r="E73" s="260">
        <v>0.06</v>
      </c>
      <c r="F73" s="261">
        <f>E73*F67</f>
        <v>0.83099999999999996</v>
      </c>
      <c r="G73" s="261"/>
      <c r="H73" s="261">
        <f>G73*F73</f>
        <v>0</v>
      </c>
      <c r="I73" s="261"/>
      <c r="J73" s="261"/>
      <c r="K73" s="261"/>
      <c r="L73" s="261"/>
      <c r="M73" s="261">
        <f t="shared" ref="M73" si="10">L73+J73+H73</f>
        <v>0</v>
      </c>
    </row>
    <row r="74" spans="1:13" s="262" customFormat="1" x14ac:dyDescent="0.25">
      <c r="A74" s="259"/>
      <c r="B74" s="259"/>
      <c r="C74" s="291" t="s">
        <v>17</v>
      </c>
      <c r="D74" s="259" t="s">
        <v>16</v>
      </c>
      <c r="E74" s="260">
        <v>0.56000000000000005</v>
      </c>
      <c r="F74" s="261">
        <f>E74*F67</f>
        <v>7.7560000000000002</v>
      </c>
      <c r="G74" s="261"/>
      <c r="H74" s="261">
        <f>G74*F74</f>
        <v>0</v>
      </c>
      <c r="I74" s="261"/>
      <c r="J74" s="261"/>
      <c r="K74" s="261"/>
      <c r="L74" s="261"/>
      <c r="M74" s="261">
        <f t="shared" si="9"/>
        <v>0</v>
      </c>
    </row>
    <row r="75" spans="1:13" s="257" customFormat="1" ht="51" customHeight="1" x14ac:dyDescent="0.25">
      <c r="A75" s="255">
        <v>13</v>
      </c>
      <c r="B75" s="316"/>
      <c r="C75" s="290" t="s">
        <v>305</v>
      </c>
      <c r="D75" s="254" t="s">
        <v>306</v>
      </c>
      <c r="E75" s="255"/>
      <c r="F75" s="256">
        <v>1208.8</v>
      </c>
      <c r="G75" s="256"/>
      <c r="H75" s="256"/>
      <c r="I75" s="256"/>
      <c r="J75" s="256"/>
      <c r="K75" s="256"/>
      <c r="L75" s="256"/>
      <c r="M75" s="256"/>
    </row>
    <row r="76" spans="1:13" s="262" customFormat="1" x14ac:dyDescent="0.25">
      <c r="A76" s="259"/>
      <c r="B76" s="315"/>
      <c r="C76" s="291" t="s">
        <v>226</v>
      </c>
      <c r="D76" s="259" t="s">
        <v>306</v>
      </c>
      <c r="E76" s="260">
        <v>1</v>
      </c>
      <c r="F76" s="261">
        <f>F75*E76</f>
        <v>1208.8</v>
      </c>
      <c r="G76" s="261"/>
      <c r="H76" s="261"/>
      <c r="I76" s="261"/>
      <c r="J76" s="261">
        <f>I76*F76</f>
        <v>0</v>
      </c>
      <c r="K76" s="261"/>
      <c r="L76" s="261"/>
      <c r="M76" s="261">
        <f t="shared" ref="M76:M77" si="11">L76+J76+H76</f>
        <v>0</v>
      </c>
    </row>
    <row r="77" spans="1:13" s="262" customFormat="1" x14ac:dyDescent="0.25">
      <c r="A77" s="259"/>
      <c r="B77" s="259"/>
      <c r="C77" s="291" t="s">
        <v>307</v>
      </c>
      <c r="D77" s="259" t="s">
        <v>225</v>
      </c>
      <c r="E77" s="260"/>
      <c r="F77" s="261">
        <f>F75</f>
        <v>1208.8</v>
      </c>
      <c r="G77" s="261"/>
      <c r="H77" s="261">
        <f>G77*F77</f>
        <v>0</v>
      </c>
      <c r="I77" s="261"/>
      <c r="J77" s="261"/>
      <c r="K77" s="261"/>
      <c r="L77" s="261"/>
      <c r="M77" s="261">
        <f t="shared" si="11"/>
        <v>0</v>
      </c>
    </row>
    <row r="78" spans="1:13" s="257" customFormat="1" ht="51" customHeight="1" x14ac:dyDescent="0.25">
      <c r="A78" s="255">
        <v>14</v>
      </c>
      <c r="B78" s="316" t="s">
        <v>308</v>
      </c>
      <c r="C78" s="290" t="s">
        <v>309</v>
      </c>
      <c r="D78" s="254" t="s">
        <v>306</v>
      </c>
      <c r="E78" s="255"/>
      <c r="F78" s="256">
        <v>1208.8</v>
      </c>
      <c r="G78" s="256"/>
      <c r="H78" s="256"/>
      <c r="I78" s="256"/>
      <c r="J78" s="256"/>
      <c r="K78" s="256"/>
      <c r="L78" s="256"/>
      <c r="M78" s="256"/>
    </row>
    <row r="79" spans="1:13" s="262" customFormat="1" x14ac:dyDescent="0.25">
      <c r="A79" s="259"/>
      <c r="B79" s="315"/>
      <c r="C79" s="291" t="s">
        <v>226</v>
      </c>
      <c r="D79" s="259" t="s">
        <v>227</v>
      </c>
      <c r="E79" s="260">
        <v>0.38</v>
      </c>
      <c r="F79" s="261">
        <f>F78*E79</f>
        <v>459.34399999999999</v>
      </c>
      <c r="G79" s="261"/>
      <c r="H79" s="261"/>
      <c r="I79" s="261"/>
      <c r="J79" s="261">
        <f>I79*F79</f>
        <v>0</v>
      </c>
      <c r="K79" s="261"/>
      <c r="L79" s="261"/>
      <c r="M79" s="261">
        <f t="shared" ref="M79:M80" si="12">L79+J79+H79</f>
        <v>0</v>
      </c>
    </row>
    <row r="80" spans="1:13" s="262" customFormat="1" x14ac:dyDescent="0.25">
      <c r="A80" s="259"/>
      <c r="B80" s="259"/>
      <c r="C80" s="291" t="s">
        <v>310</v>
      </c>
      <c r="D80" s="259" t="s">
        <v>49</v>
      </c>
      <c r="E80" s="260">
        <v>0.1</v>
      </c>
      <c r="F80" s="261">
        <f>E80*F78</f>
        <v>120.88</v>
      </c>
      <c r="G80" s="261"/>
      <c r="H80" s="261">
        <f>G80*F80</f>
        <v>0</v>
      </c>
      <c r="I80" s="261"/>
      <c r="J80" s="261"/>
      <c r="K80" s="261"/>
      <c r="L80" s="261"/>
      <c r="M80" s="261">
        <f t="shared" si="12"/>
        <v>0</v>
      </c>
    </row>
    <row r="81" spans="1:13" s="257" customFormat="1" ht="51" customHeight="1" x14ac:dyDescent="0.25">
      <c r="A81" s="255">
        <v>15</v>
      </c>
      <c r="B81" s="316" t="s">
        <v>311</v>
      </c>
      <c r="C81" s="290" t="s">
        <v>312</v>
      </c>
      <c r="D81" s="254" t="s">
        <v>306</v>
      </c>
      <c r="E81" s="255"/>
      <c r="F81" s="256">
        <v>1208.8</v>
      </c>
      <c r="G81" s="256"/>
      <c r="H81" s="256"/>
      <c r="I81" s="256"/>
      <c r="J81" s="256"/>
      <c r="K81" s="256"/>
      <c r="L81" s="256"/>
      <c r="M81" s="256"/>
    </row>
    <row r="82" spans="1:13" s="262" customFormat="1" x14ac:dyDescent="0.25">
      <c r="A82" s="259"/>
      <c r="B82" s="315"/>
      <c r="C82" s="291" t="s">
        <v>226</v>
      </c>
      <c r="D82" s="259" t="s">
        <v>227</v>
      </c>
      <c r="E82" s="260">
        <v>4.3900000000000002E-2</v>
      </c>
      <c r="F82" s="261">
        <f>F81*E82</f>
        <v>53.066319999999997</v>
      </c>
      <c r="G82" s="261"/>
      <c r="H82" s="261"/>
      <c r="I82" s="261"/>
      <c r="J82" s="261">
        <f>I82*F82</f>
        <v>0</v>
      </c>
      <c r="K82" s="261"/>
      <c r="L82" s="261"/>
      <c r="M82" s="261">
        <f t="shared" ref="M82:M83" si="13">L82+J82+H82</f>
        <v>0</v>
      </c>
    </row>
    <row r="83" spans="1:13" s="262" customFormat="1" x14ac:dyDescent="0.25">
      <c r="A83" s="259"/>
      <c r="B83" s="259"/>
      <c r="C83" s="291" t="s">
        <v>313</v>
      </c>
      <c r="D83" s="259" t="s">
        <v>54</v>
      </c>
      <c r="E83" s="260">
        <v>0.13</v>
      </c>
      <c r="F83" s="261">
        <f>E83*F81</f>
        <v>157.14400000000001</v>
      </c>
      <c r="G83" s="261"/>
      <c r="H83" s="261">
        <f>G83*F83</f>
        <v>0</v>
      </c>
      <c r="I83" s="261"/>
      <c r="J83" s="261"/>
      <c r="K83" s="261"/>
      <c r="L83" s="261"/>
      <c r="M83" s="261">
        <f t="shared" si="13"/>
        <v>0</v>
      </c>
    </row>
    <row r="84" spans="1:13" s="257" customFormat="1" ht="51" customHeight="1" x14ac:dyDescent="0.25">
      <c r="A84" s="255">
        <v>16</v>
      </c>
      <c r="B84" s="316" t="s">
        <v>276</v>
      </c>
      <c r="C84" s="290" t="s">
        <v>277</v>
      </c>
      <c r="D84" s="254" t="s">
        <v>12</v>
      </c>
      <c r="E84" s="255"/>
      <c r="F84" s="256">
        <v>2587</v>
      </c>
      <c r="G84" s="256"/>
      <c r="H84" s="256"/>
      <c r="I84" s="256"/>
      <c r="J84" s="256"/>
      <c r="K84" s="256"/>
      <c r="L84" s="256"/>
      <c r="M84" s="256"/>
    </row>
    <row r="85" spans="1:13" s="262" customFormat="1" x14ac:dyDescent="0.25">
      <c r="A85" s="259"/>
      <c r="B85" s="315"/>
      <c r="C85" s="291" t="s">
        <v>226</v>
      </c>
      <c r="D85" s="259" t="s">
        <v>227</v>
      </c>
      <c r="E85" s="260">
        <v>0.74</v>
      </c>
      <c r="F85" s="261">
        <f>F84*E85</f>
        <v>1914.3799999999999</v>
      </c>
      <c r="G85" s="261"/>
      <c r="H85" s="261"/>
      <c r="I85" s="261"/>
      <c r="J85" s="261">
        <f>I85*F85</f>
        <v>0</v>
      </c>
      <c r="K85" s="261"/>
      <c r="L85" s="261"/>
      <c r="M85" s="261">
        <f>L85+J85+H85</f>
        <v>0</v>
      </c>
    </row>
    <row r="86" spans="1:13" s="262" customFormat="1" x14ac:dyDescent="0.25">
      <c r="A86" s="259"/>
      <c r="B86" s="259"/>
      <c r="C86" s="291" t="s">
        <v>25</v>
      </c>
      <c r="D86" s="259" t="s">
        <v>16</v>
      </c>
      <c r="E86" s="260">
        <f>0.71/100</f>
        <v>7.0999999999999995E-3</v>
      </c>
      <c r="F86" s="261">
        <f>F84*E86</f>
        <v>18.367699999999999</v>
      </c>
      <c r="G86" s="261"/>
      <c r="H86" s="261"/>
      <c r="I86" s="261"/>
      <c r="J86" s="261"/>
      <c r="K86" s="261"/>
      <c r="L86" s="261">
        <f>K86*F86</f>
        <v>0</v>
      </c>
      <c r="M86" s="261">
        <f>L86+J86+H86</f>
        <v>0</v>
      </c>
    </row>
    <row r="87" spans="1:13" s="262" customFormat="1" x14ac:dyDescent="0.25">
      <c r="A87" s="259"/>
      <c r="B87" s="259" t="s">
        <v>278</v>
      </c>
      <c r="C87" s="291" t="s">
        <v>279</v>
      </c>
      <c r="D87" s="267" t="s">
        <v>280</v>
      </c>
      <c r="E87" s="268"/>
      <c r="F87" s="261">
        <f>F84</f>
        <v>2587</v>
      </c>
      <c r="G87" s="261"/>
      <c r="H87" s="261">
        <f>G87*F87</f>
        <v>0</v>
      </c>
      <c r="I87" s="261"/>
      <c r="J87" s="261"/>
      <c r="K87" s="261"/>
      <c r="L87" s="261"/>
      <c r="M87" s="261">
        <f>L87+J87+H87</f>
        <v>0</v>
      </c>
    </row>
    <row r="88" spans="1:13" s="262" customFormat="1" x14ac:dyDescent="0.25">
      <c r="A88" s="259"/>
      <c r="B88" s="259" t="s">
        <v>281</v>
      </c>
      <c r="C88" s="291" t="s">
        <v>282</v>
      </c>
      <c r="D88" s="267" t="s">
        <v>49</v>
      </c>
      <c r="E88" s="268">
        <v>0.05</v>
      </c>
      <c r="F88" s="261">
        <f>E88*F84</f>
        <v>129.35</v>
      </c>
      <c r="G88" s="261"/>
      <c r="H88" s="261">
        <f>G88*F88</f>
        <v>0</v>
      </c>
      <c r="I88" s="261"/>
      <c r="J88" s="261"/>
      <c r="K88" s="261"/>
      <c r="L88" s="261"/>
      <c r="M88" s="261">
        <f>L88+J88+H88</f>
        <v>0</v>
      </c>
    </row>
    <row r="89" spans="1:13" s="262" customFormat="1" x14ac:dyDescent="0.25">
      <c r="A89" s="259"/>
      <c r="B89" s="259"/>
      <c r="C89" s="291" t="s">
        <v>283</v>
      </c>
      <c r="D89" s="267" t="s">
        <v>16</v>
      </c>
      <c r="E89" s="268">
        <f>9.6/100</f>
        <v>9.6000000000000002E-2</v>
      </c>
      <c r="F89" s="261">
        <f>E89*F84</f>
        <v>248.352</v>
      </c>
      <c r="G89" s="261"/>
      <c r="H89" s="261">
        <f>G89*F89</f>
        <v>0</v>
      </c>
      <c r="I89" s="261"/>
      <c r="J89" s="261"/>
      <c r="K89" s="261"/>
      <c r="L89" s="261"/>
      <c r="M89" s="261">
        <f>L89+J89+H89</f>
        <v>0</v>
      </c>
    </row>
    <row r="90" spans="1:13" s="257" customFormat="1" ht="51" customHeight="1" x14ac:dyDescent="0.25">
      <c r="A90" s="255">
        <v>17</v>
      </c>
      <c r="B90" s="316" t="s">
        <v>284</v>
      </c>
      <c r="C90" s="290" t="s">
        <v>285</v>
      </c>
      <c r="D90" s="254" t="s">
        <v>225</v>
      </c>
      <c r="E90" s="255"/>
      <c r="F90" s="256">
        <v>2929.1</v>
      </c>
      <c r="G90" s="256"/>
      <c r="H90" s="256"/>
      <c r="I90" s="256"/>
      <c r="J90" s="256"/>
      <c r="K90" s="256"/>
      <c r="L90" s="256"/>
      <c r="M90" s="256"/>
    </row>
    <row r="91" spans="1:13" s="262" customFormat="1" x14ac:dyDescent="0.25">
      <c r="A91" s="259"/>
      <c r="B91" s="315"/>
      <c r="C91" s="291" t="s">
        <v>226</v>
      </c>
      <c r="D91" s="259" t="s">
        <v>227</v>
      </c>
      <c r="E91" s="260">
        <f>(9.37+48.72)/100</f>
        <v>0.58089999999999997</v>
      </c>
      <c r="F91" s="261">
        <f>F90*E91</f>
        <v>1701.5141899999999</v>
      </c>
      <c r="G91" s="261"/>
      <c r="H91" s="261"/>
      <c r="I91" s="261"/>
      <c r="J91" s="261">
        <f>I91*F91</f>
        <v>0</v>
      </c>
      <c r="K91" s="261"/>
      <c r="L91" s="261"/>
      <c r="M91" s="261">
        <f t="shared" ref="M91:M96" si="14">L91+J91+H91</f>
        <v>0</v>
      </c>
    </row>
    <row r="92" spans="1:13" s="262" customFormat="1" x14ac:dyDescent="0.25">
      <c r="A92" s="259"/>
      <c r="B92" s="315" t="s">
        <v>255</v>
      </c>
      <c r="C92" s="291" t="s">
        <v>250</v>
      </c>
      <c r="D92" s="259" t="s">
        <v>232</v>
      </c>
      <c r="E92" s="260">
        <f>0.74/100</f>
        <v>7.4000000000000003E-3</v>
      </c>
      <c r="F92" s="261">
        <f>E92*F90</f>
        <v>21.675340000000002</v>
      </c>
      <c r="G92" s="261"/>
      <c r="H92" s="261"/>
      <c r="I92" s="261"/>
      <c r="J92" s="261"/>
      <c r="K92" s="261"/>
      <c r="L92" s="261">
        <f>K92*F92</f>
        <v>0</v>
      </c>
      <c r="M92" s="261">
        <f t="shared" si="14"/>
        <v>0</v>
      </c>
    </row>
    <row r="93" spans="1:13" s="262" customFormat="1" x14ac:dyDescent="0.25">
      <c r="A93" s="259"/>
      <c r="B93" s="315"/>
      <c r="C93" s="291" t="s">
        <v>235</v>
      </c>
      <c r="D93" s="259" t="s">
        <v>49</v>
      </c>
      <c r="E93" s="260">
        <v>1.26</v>
      </c>
      <c r="F93" s="261">
        <f>F90*0.15*E93</f>
        <v>553.59989999999993</v>
      </c>
      <c r="G93" s="261"/>
      <c r="H93" s="261">
        <f>G93*F93</f>
        <v>0</v>
      </c>
      <c r="I93" s="261"/>
      <c r="J93" s="261"/>
      <c r="K93" s="261"/>
      <c r="L93" s="261"/>
      <c r="M93" s="261">
        <f t="shared" si="14"/>
        <v>0</v>
      </c>
    </row>
    <row r="94" spans="1:13" s="257" customFormat="1" ht="51" customHeight="1" x14ac:dyDescent="0.25">
      <c r="A94" s="255">
        <v>18</v>
      </c>
      <c r="B94" s="316" t="s">
        <v>286</v>
      </c>
      <c r="C94" s="290" t="s">
        <v>287</v>
      </c>
      <c r="D94" s="254" t="s">
        <v>225</v>
      </c>
      <c r="E94" s="255"/>
      <c r="F94" s="256">
        <v>2929.1</v>
      </c>
      <c r="G94" s="256"/>
      <c r="H94" s="256"/>
      <c r="I94" s="256"/>
      <c r="J94" s="256"/>
      <c r="K94" s="256"/>
      <c r="L94" s="256"/>
      <c r="M94" s="256"/>
    </row>
    <row r="95" spans="1:13" s="262" customFormat="1" x14ac:dyDescent="0.25">
      <c r="A95" s="259"/>
      <c r="B95" s="315"/>
      <c r="C95" s="291" t="s">
        <v>226</v>
      </c>
      <c r="D95" s="259" t="s">
        <v>227</v>
      </c>
      <c r="E95" s="260">
        <f>(0.37+48.72)/100</f>
        <v>0.49089999999999995</v>
      </c>
      <c r="F95" s="261">
        <f>F94*E95</f>
        <v>1437.8951899999997</v>
      </c>
      <c r="G95" s="261"/>
      <c r="H95" s="261"/>
      <c r="I95" s="261"/>
      <c r="J95" s="261">
        <f>I95*F95</f>
        <v>0</v>
      </c>
      <c r="K95" s="261"/>
      <c r="L95" s="261"/>
      <c r="M95" s="261">
        <f>L95+J95+H95</f>
        <v>0</v>
      </c>
    </row>
    <row r="96" spans="1:13" s="262" customFormat="1" x14ac:dyDescent="0.25">
      <c r="A96" s="259"/>
      <c r="B96" s="259"/>
      <c r="C96" s="291" t="s">
        <v>288</v>
      </c>
      <c r="D96" s="259" t="s">
        <v>49</v>
      </c>
      <c r="E96" s="260">
        <v>0.1</v>
      </c>
      <c r="F96" s="261">
        <f>F94*E96*1.1</f>
        <v>322.20100000000008</v>
      </c>
      <c r="G96" s="261"/>
      <c r="H96" s="261">
        <f>G96*F96</f>
        <v>0</v>
      </c>
      <c r="I96" s="261"/>
      <c r="J96" s="261"/>
      <c r="K96" s="261"/>
      <c r="L96" s="261">
        <f>K96*F96</f>
        <v>0</v>
      </c>
      <c r="M96" s="261">
        <f t="shared" si="14"/>
        <v>0</v>
      </c>
    </row>
    <row r="97" spans="1:13" s="257" customFormat="1" ht="51" customHeight="1" x14ac:dyDescent="0.25">
      <c r="A97" s="255">
        <v>19</v>
      </c>
      <c r="B97" s="316" t="s">
        <v>289</v>
      </c>
      <c r="C97" s="290" t="s">
        <v>290</v>
      </c>
      <c r="D97" s="254" t="s">
        <v>225</v>
      </c>
      <c r="E97" s="255"/>
      <c r="F97" s="256">
        <v>2929.1</v>
      </c>
      <c r="G97" s="256"/>
      <c r="H97" s="256"/>
      <c r="I97" s="256"/>
      <c r="J97" s="256"/>
      <c r="K97" s="256"/>
      <c r="L97" s="256"/>
      <c r="M97" s="256"/>
    </row>
    <row r="98" spans="1:13" s="262" customFormat="1" x14ac:dyDescent="0.25">
      <c r="A98" s="259"/>
      <c r="B98" s="315"/>
      <c r="C98" s="291" t="s">
        <v>226</v>
      </c>
      <c r="D98" s="259" t="s">
        <v>227</v>
      </c>
      <c r="E98" s="260">
        <f>47.9/100</f>
        <v>0.47899999999999998</v>
      </c>
      <c r="F98" s="261">
        <f>F97*E98</f>
        <v>1403.0389</v>
      </c>
      <c r="G98" s="261"/>
      <c r="H98" s="261"/>
      <c r="I98" s="261"/>
      <c r="J98" s="261">
        <f>I98*F98</f>
        <v>0</v>
      </c>
      <c r="K98" s="261"/>
      <c r="L98" s="261"/>
      <c r="M98" s="261">
        <f>L98+J98+H98</f>
        <v>0</v>
      </c>
    </row>
    <row r="99" spans="1:13" s="262" customFormat="1" x14ac:dyDescent="0.25">
      <c r="A99" s="259"/>
      <c r="B99" s="315"/>
      <c r="C99" s="291" t="s">
        <v>25</v>
      </c>
      <c r="D99" s="259" t="s">
        <v>232</v>
      </c>
      <c r="E99" s="260">
        <f>15.3/100</f>
        <v>0.153</v>
      </c>
      <c r="F99" s="261">
        <f>E99*F97</f>
        <v>448.15229999999997</v>
      </c>
      <c r="G99" s="261"/>
      <c r="H99" s="261"/>
      <c r="I99" s="261"/>
      <c r="J99" s="261"/>
      <c r="K99" s="261"/>
      <c r="L99" s="261">
        <f>K99*F99</f>
        <v>0</v>
      </c>
      <c r="M99" s="261">
        <f>L99+J99+H99</f>
        <v>0</v>
      </c>
    </row>
    <row r="100" spans="1:13" s="262" customFormat="1" x14ac:dyDescent="0.25">
      <c r="A100" s="259"/>
      <c r="B100" s="259"/>
      <c r="C100" s="291" t="s">
        <v>288</v>
      </c>
      <c r="D100" s="259" t="s">
        <v>49</v>
      </c>
      <c r="E100" s="260">
        <v>0.05</v>
      </c>
      <c r="F100" s="261">
        <f>F97*0.1*E100</f>
        <v>14.645500000000002</v>
      </c>
      <c r="G100" s="261"/>
      <c r="H100" s="261">
        <f>G100*F100</f>
        <v>0</v>
      </c>
      <c r="I100" s="261"/>
      <c r="J100" s="261"/>
      <c r="K100" s="261"/>
      <c r="L100" s="261">
        <f>K100*F100</f>
        <v>0</v>
      </c>
      <c r="M100" s="261">
        <f>L100+J100+H100</f>
        <v>0</v>
      </c>
    </row>
    <row r="101" spans="1:13" s="262" customFormat="1" x14ac:dyDescent="0.25">
      <c r="A101" s="259"/>
      <c r="B101" s="259"/>
      <c r="C101" s="291" t="s">
        <v>283</v>
      </c>
      <c r="D101" s="259" t="s">
        <v>16</v>
      </c>
      <c r="E101" s="260">
        <v>0.06</v>
      </c>
      <c r="F101" s="261">
        <f>E101*F97</f>
        <v>175.74599999999998</v>
      </c>
      <c r="G101" s="261"/>
      <c r="H101" s="261">
        <f>G101*F101</f>
        <v>0</v>
      </c>
      <c r="I101" s="261"/>
      <c r="J101" s="261"/>
      <c r="K101" s="261"/>
      <c r="L101" s="261"/>
      <c r="M101" s="261">
        <f>L101+J101+H101</f>
        <v>0</v>
      </c>
    </row>
    <row r="102" spans="1:13" s="262" customFormat="1" x14ac:dyDescent="0.25">
      <c r="A102" s="259"/>
      <c r="B102" s="259"/>
      <c r="C102" s="291" t="s">
        <v>291</v>
      </c>
      <c r="D102" s="259" t="s">
        <v>225</v>
      </c>
      <c r="E102" s="260"/>
      <c r="F102" s="261">
        <f>F97</f>
        <v>2929.1</v>
      </c>
      <c r="G102" s="261"/>
      <c r="H102" s="261">
        <f>G102*F102</f>
        <v>0</v>
      </c>
      <c r="I102" s="261"/>
      <c r="J102" s="261"/>
      <c r="K102" s="261"/>
      <c r="L102" s="261"/>
      <c r="M102" s="261">
        <f>L102+J102+H102</f>
        <v>0</v>
      </c>
    </row>
    <row r="103" spans="1:13" s="257" customFormat="1" ht="51" customHeight="1" x14ac:dyDescent="0.25">
      <c r="A103" s="255">
        <v>20</v>
      </c>
      <c r="B103" s="316" t="s">
        <v>293</v>
      </c>
      <c r="C103" s="290" t="s">
        <v>294</v>
      </c>
      <c r="D103" s="254" t="s">
        <v>225</v>
      </c>
      <c r="E103" s="255"/>
      <c r="F103" s="256">
        <f>676+5+11+83</f>
        <v>775</v>
      </c>
      <c r="G103" s="256"/>
      <c r="H103" s="256"/>
      <c r="I103" s="256"/>
      <c r="J103" s="256"/>
      <c r="K103" s="256"/>
      <c r="L103" s="256"/>
      <c r="M103" s="256"/>
    </row>
    <row r="104" spans="1:13" s="262" customFormat="1" x14ac:dyDescent="0.25">
      <c r="A104" s="259"/>
      <c r="B104" s="315"/>
      <c r="C104" s="291" t="s">
        <v>226</v>
      </c>
      <c r="D104" s="259" t="s">
        <v>227</v>
      </c>
      <c r="E104" s="260">
        <f>(18.8+5.44)/100</f>
        <v>0.24240000000000003</v>
      </c>
      <c r="F104" s="261">
        <f>F103*E104</f>
        <v>187.86</v>
      </c>
      <c r="G104" s="261"/>
      <c r="H104" s="261"/>
      <c r="I104" s="261"/>
      <c r="J104" s="261">
        <f>I104*F104</f>
        <v>0</v>
      </c>
      <c r="K104" s="261"/>
      <c r="L104" s="261"/>
      <c r="M104" s="261">
        <f>L104+J104+H104</f>
        <v>0</v>
      </c>
    </row>
    <row r="105" spans="1:13" s="262" customFormat="1" x14ac:dyDescent="0.25">
      <c r="A105" s="259"/>
      <c r="B105" s="315"/>
      <c r="C105" s="291" t="s">
        <v>25</v>
      </c>
      <c r="D105" s="259" t="s">
        <v>16</v>
      </c>
      <c r="E105" s="260">
        <f>(0.95+3.68)/100</f>
        <v>4.6300000000000001E-2</v>
      </c>
      <c r="F105" s="261">
        <f>E105*F103</f>
        <v>35.8825</v>
      </c>
      <c r="G105" s="261"/>
      <c r="H105" s="261"/>
      <c r="I105" s="261"/>
      <c r="J105" s="261"/>
      <c r="K105" s="261"/>
      <c r="L105" s="261">
        <f>K105*F105</f>
        <v>0</v>
      </c>
      <c r="M105" s="261">
        <f>L105+J105+H105</f>
        <v>0</v>
      </c>
    </row>
    <row r="106" spans="1:13" s="262" customFormat="1" x14ac:dyDescent="0.25">
      <c r="A106" s="259"/>
      <c r="B106" s="259"/>
      <c r="C106" s="291" t="s">
        <v>295</v>
      </c>
      <c r="D106" s="259" t="s">
        <v>49</v>
      </c>
      <c r="E106" s="260">
        <f>(2.04+8.16)/100</f>
        <v>0.10199999999999999</v>
      </c>
      <c r="F106" s="261">
        <f>E106*F103</f>
        <v>79.05</v>
      </c>
      <c r="G106" s="261"/>
      <c r="H106" s="261">
        <f>G106*F106</f>
        <v>0</v>
      </c>
      <c r="I106" s="261"/>
      <c r="J106" s="261"/>
      <c r="K106" s="261"/>
      <c r="L106" s="261"/>
      <c r="M106" s="261">
        <f>L106+J106+H106</f>
        <v>0</v>
      </c>
    </row>
    <row r="107" spans="1:13" s="262" customFormat="1" x14ac:dyDescent="0.25">
      <c r="A107" s="259"/>
      <c r="B107" s="259"/>
      <c r="C107" s="291" t="s">
        <v>17</v>
      </c>
      <c r="D107" s="259" t="s">
        <v>16</v>
      </c>
      <c r="E107" s="260">
        <f>6.36/100</f>
        <v>6.3600000000000004E-2</v>
      </c>
      <c r="F107" s="261">
        <f>E107*F103</f>
        <v>49.290000000000006</v>
      </c>
      <c r="G107" s="261"/>
      <c r="H107" s="261">
        <f>G107*F107</f>
        <v>0</v>
      </c>
      <c r="I107" s="261"/>
      <c r="J107" s="261"/>
      <c r="K107" s="261"/>
      <c r="L107" s="261"/>
      <c r="M107" s="261">
        <f>L107+J107+H107</f>
        <v>0</v>
      </c>
    </row>
    <row r="108" spans="1:13" s="257" customFormat="1" ht="51" customHeight="1" x14ac:dyDescent="0.25">
      <c r="A108" s="255">
        <v>21</v>
      </c>
      <c r="B108" s="316" t="s">
        <v>293</v>
      </c>
      <c r="C108" s="290" t="s">
        <v>314</v>
      </c>
      <c r="D108" s="254" t="s">
        <v>225</v>
      </c>
      <c r="E108" s="255"/>
      <c r="F108" s="256">
        <f>554+54</f>
        <v>608</v>
      </c>
      <c r="G108" s="256"/>
      <c r="H108" s="256"/>
      <c r="I108" s="256"/>
      <c r="J108" s="256"/>
      <c r="K108" s="256"/>
      <c r="L108" s="256"/>
      <c r="M108" s="256"/>
    </row>
    <row r="109" spans="1:13" s="262" customFormat="1" x14ac:dyDescent="0.25">
      <c r="A109" s="259"/>
      <c r="B109" s="315"/>
      <c r="C109" s="291" t="s">
        <v>226</v>
      </c>
      <c r="D109" s="259" t="s">
        <v>225</v>
      </c>
      <c r="E109" s="260">
        <v>1</v>
      </c>
      <c r="F109" s="261">
        <f>F108*E109</f>
        <v>608</v>
      </c>
      <c r="G109" s="261"/>
      <c r="H109" s="261"/>
      <c r="I109" s="261"/>
      <c r="J109" s="261">
        <f>I109*F109</f>
        <v>0</v>
      </c>
      <c r="K109" s="261"/>
      <c r="L109" s="261"/>
      <c r="M109" s="261">
        <f t="shared" ref="M109:M114" si="15">L109+J109+H109</f>
        <v>0</v>
      </c>
    </row>
    <row r="110" spans="1:13" s="262" customFormat="1" x14ac:dyDescent="0.25">
      <c r="A110" s="259"/>
      <c r="B110" s="315"/>
      <c r="C110" s="291" t="s">
        <v>25</v>
      </c>
      <c r="D110" s="259" t="s">
        <v>16</v>
      </c>
      <c r="E110" s="260">
        <f>(0.95+4.6)/100</f>
        <v>5.5500000000000001E-2</v>
      </c>
      <c r="F110" s="261">
        <f>E110*F108</f>
        <v>33.744</v>
      </c>
      <c r="G110" s="261"/>
      <c r="H110" s="261"/>
      <c r="I110" s="261"/>
      <c r="J110" s="261"/>
      <c r="K110" s="261"/>
      <c r="L110" s="261">
        <f>K110*F110</f>
        <v>0</v>
      </c>
      <c r="M110" s="261">
        <f t="shared" si="15"/>
        <v>0</v>
      </c>
    </row>
    <row r="111" spans="1:13" s="262" customFormat="1" x14ac:dyDescent="0.25">
      <c r="A111" s="259"/>
      <c r="B111" s="259"/>
      <c r="C111" s="291" t="s">
        <v>295</v>
      </c>
      <c r="D111" s="259" t="s">
        <v>49</v>
      </c>
      <c r="E111" s="260">
        <v>0.11</v>
      </c>
      <c r="F111" s="261">
        <f>E111*F108</f>
        <v>66.88</v>
      </c>
      <c r="G111" s="261"/>
      <c r="H111" s="261">
        <f>G111*F111</f>
        <v>0</v>
      </c>
      <c r="I111" s="261"/>
      <c r="J111" s="261"/>
      <c r="K111" s="261"/>
      <c r="L111" s="261"/>
      <c r="M111" s="261">
        <f t="shared" si="15"/>
        <v>0</v>
      </c>
    </row>
    <row r="112" spans="1:13" s="262" customFormat="1" ht="30" x14ac:dyDescent="0.25">
      <c r="A112" s="259"/>
      <c r="B112" s="315"/>
      <c r="C112" s="291" t="s">
        <v>315</v>
      </c>
      <c r="D112" s="259" t="s">
        <v>225</v>
      </c>
      <c r="E112" s="260">
        <v>1.05</v>
      </c>
      <c r="F112" s="261">
        <f>E112*F108</f>
        <v>638.4</v>
      </c>
      <c r="G112" s="261"/>
      <c r="H112" s="261">
        <f>G112*F112</f>
        <v>0</v>
      </c>
      <c r="I112" s="261"/>
      <c r="J112" s="261"/>
      <c r="K112" s="261"/>
      <c r="L112" s="261"/>
      <c r="M112" s="261">
        <f t="shared" si="15"/>
        <v>0</v>
      </c>
    </row>
    <row r="113" spans="1:13" s="262" customFormat="1" x14ac:dyDescent="0.25">
      <c r="A113" s="259"/>
      <c r="B113" s="259"/>
      <c r="C113" s="291" t="s">
        <v>316</v>
      </c>
      <c r="D113" s="259" t="s">
        <v>54</v>
      </c>
      <c r="E113" s="260">
        <v>2.8</v>
      </c>
      <c r="F113" s="261">
        <f>E113*F108</f>
        <v>1702.3999999999999</v>
      </c>
      <c r="G113" s="261"/>
      <c r="H113" s="261">
        <f>G113*F113</f>
        <v>0</v>
      </c>
      <c r="I113" s="261"/>
      <c r="J113" s="261"/>
      <c r="K113" s="261"/>
      <c r="L113" s="261"/>
      <c r="M113" s="261">
        <f t="shared" si="15"/>
        <v>0</v>
      </c>
    </row>
    <row r="114" spans="1:13" s="262" customFormat="1" x14ac:dyDescent="0.25">
      <c r="A114" s="259"/>
      <c r="B114" s="259"/>
      <c r="C114" s="291" t="s">
        <v>17</v>
      </c>
      <c r="D114" s="259" t="s">
        <v>16</v>
      </c>
      <c r="E114" s="260">
        <f>6.36/100</f>
        <v>6.3600000000000004E-2</v>
      </c>
      <c r="F114" s="261">
        <f>E114*F108</f>
        <v>38.668800000000005</v>
      </c>
      <c r="G114" s="261"/>
      <c r="H114" s="261">
        <f>G114*F114</f>
        <v>0</v>
      </c>
      <c r="I114" s="261"/>
      <c r="J114" s="261"/>
      <c r="K114" s="261"/>
      <c r="L114" s="261"/>
      <c r="M114" s="261">
        <f t="shared" si="15"/>
        <v>0</v>
      </c>
    </row>
    <row r="115" spans="1:13" s="257" customFormat="1" ht="51" customHeight="1" x14ac:dyDescent="0.25">
      <c r="A115" s="255">
        <v>22</v>
      </c>
      <c r="B115" s="316" t="s">
        <v>293</v>
      </c>
      <c r="C115" s="290" t="s">
        <v>296</v>
      </c>
      <c r="D115" s="254" t="s">
        <v>225</v>
      </c>
      <c r="E115" s="255"/>
      <c r="F115" s="256">
        <v>37</v>
      </c>
      <c r="G115" s="256"/>
      <c r="H115" s="256"/>
      <c r="I115" s="256"/>
      <c r="J115" s="256"/>
      <c r="K115" s="256"/>
      <c r="L115" s="256"/>
      <c r="M115" s="256"/>
    </row>
    <row r="116" spans="1:13" s="262" customFormat="1" x14ac:dyDescent="0.25">
      <c r="A116" s="259"/>
      <c r="B116" s="315"/>
      <c r="C116" s="291" t="s">
        <v>226</v>
      </c>
      <c r="D116" s="259" t="s">
        <v>225</v>
      </c>
      <c r="E116" s="260">
        <v>1</v>
      </c>
      <c r="F116" s="261">
        <f>F115*E116</f>
        <v>37</v>
      </c>
      <c r="G116" s="261"/>
      <c r="H116" s="261"/>
      <c r="I116" s="261"/>
      <c r="J116" s="261">
        <f>I116*F116</f>
        <v>0</v>
      </c>
      <c r="K116" s="261"/>
      <c r="L116" s="261"/>
      <c r="M116" s="261">
        <f t="shared" ref="M116:M121" si="16">L116+J116+H116</f>
        <v>0</v>
      </c>
    </row>
    <row r="117" spans="1:13" s="262" customFormat="1" x14ac:dyDescent="0.25">
      <c r="A117" s="259"/>
      <c r="B117" s="315"/>
      <c r="C117" s="291" t="s">
        <v>25</v>
      </c>
      <c r="D117" s="259" t="s">
        <v>16</v>
      </c>
      <c r="E117" s="260">
        <f>(0.95+5.06)/100</f>
        <v>6.0100000000000001E-2</v>
      </c>
      <c r="F117" s="261">
        <f>E117*F115</f>
        <v>2.2237</v>
      </c>
      <c r="G117" s="261"/>
      <c r="H117" s="261"/>
      <c r="I117" s="261"/>
      <c r="J117" s="261"/>
      <c r="K117" s="261"/>
      <c r="L117" s="261">
        <f>K117*F117</f>
        <v>0</v>
      </c>
      <c r="M117" s="261">
        <f t="shared" si="16"/>
        <v>0</v>
      </c>
    </row>
    <row r="118" spans="1:13" s="262" customFormat="1" x14ac:dyDescent="0.25">
      <c r="A118" s="259"/>
      <c r="B118" s="259"/>
      <c r="C118" s="291" t="s">
        <v>295</v>
      </c>
      <c r="D118" s="259" t="s">
        <v>49</v>
      </c>
      <c r="E118" s="260">
        <f>(2.04+11.22)/100</f>
        <v>0.13260000000000002</v>
      </c>
      <c r="F118" s="261">
        <f>E118*F115</f>
        <v>4.906200000000001</v>
      </c>
      <c r="G118" s="261"/>
      <c r="H118" s="261">
        <f>G118*F118</f>
        <v>0</v>
      </c>
      <c r="I118" s="261"/>
      <c r="J118" s="261"/>
      <c r="K118" s="261"/>
      <c r="L118" s="261"/>
      <c r="M118" s="261">
        <f t="shared" si="16"/>
        <v>0</v>
      </c>
    </row>
    <row r="119" spans="1:13" s="262" customFormat="1" ht="30" x14ac:dyDescent="0.25">
      <c r="A119" s="259"/>
      <c r="B119" s="315"/>
      <c r="C119" s="291" t="s">
        <v>315</v>
      </c>
      <c r="D119" s="259" t="s">
        <v>225</v>
      </c>
      <c r="E119" s="260">
        <v>1.05</v>
      </c>
      <c r="F119" s="261">
        <f>E119*F115</f>
        <v>38.85</v>
      </c>
      <c r="G119" s="261"/>
      <c r="H119" s="261">
        <f>G119*F119</f>
        <v>0</v>
      </c>
      <c r="I119" s="261"/>
      <c r="J119" s="261"/>
      <c r="K119" s="261"/>
      <c r="L119" s="261"/>
      <c r="M119" s="261">
        <f t="shared" si="16"/>
        <v>0</v>
      </c>
    </row>
    <row r="120" spans="1:13" s="262" customFormat="1" x14ac:dyDescent="0.25">
      <c r="A120" s="259"/>
      <c r="B120" s="259"/>
      <c r="C120" s="291" t="s">
        <v>316</v>
      </c>
      <c r="D120" s="259" t="s">
        <v>54</v>
      </c>
      <c r="E120" s="260">
        <v>2.8</v>
      </c>
      <c r="F120" s="261">
        <f>E120*F115</f>
        <v>103.6</v>
      </c>
      <c r="G120" s="261"/>
      <c r="H120" s="261">
        <f>G120*F120</f>
        <v>0</v>
      </c>
      <c r="I120" s="261"/>
      <c r="J120" s="261"/>
      <c r="K120" s="261"/>
      <c r="L120" s="261"/>
      <c r="M120" s="261">
        <f t="shared" si="16"/>
        <v>0</v>
      </c>
    </row>
    <row r="121" spans="1:13" s="262" customFormat="1" x14ac:dyDescent="0.25">
      <c r="A121" s="259"/>
      <c r="B121" s="259"/>
      <c r="C121" s="291" t="s">
        <v>17</v>
      </c>
      <c r="D121" s="259" t="s">
        <v>16</v>
      </c>
      <c r="E121" s="260">
        <f>6.36/100</f>
        <v>6.3600000000000004E-2</v>
      </c>
      <c r="F121" s="261">
        <f>E121*F115</f>
        <v>2.3532000000000002</v>
      </c>
      <c r="G121" s="261"/>
      <c r="H121" s="261">
        <f>G121*F121</f>
        <v>0</v>
      </c>
      <c r="I121" s="261"/>
      <c r="J121" s="261"/>
      <c r="K121" s="261"/>
      <c r="L121" s="261"/>
      <c r="M121" s="261">
        <f t="shared" si="16"/>
        <v>0</v>
      </c>
    </row>
    <row r="122" spans="1:13" s="257" customFormat="1" ht="39.75" customHeight="1" x14ac:dyDescent="0.25">
      <c r="A122" s="255">
        <v>23</v>
      </c>
      <c r="B122" s="316" t="s">
        <v>297</v>
      </c>
      <c r="C122" s="290" t="s">
        <v>318</v>
      </c>
      <c r="D122" s="254" t="s">
        <v>225</v>
      </c>
      <c r="E122" s="255"/>
      <c r="F122" s="256">
        <f>676+554+54+5+83</f>
        <v>1372</v>
      </c>
      <c r="G122" s="256"/>
      <c r="H122" s="256"/>
      <c r="I122" s="256"/>
      <c r="J122" s="256"/>
      <c r="K122" s="256"/>
      <c r="L122" s="256"/>
      <c r="M122" s="256"/>
    </row>
    <row r="123" spans="1:13" s="262" customFormat="1" x14ac:dyDescent="0.25">
      <c r="A123" s="259"/>
      <c r="B123" s="315"/>
      <c r="C123" s="291" t="s">
        <v>226</v>
      </c>
      <c r="D123" s="259" t="s">
        <v>227</v>
      </c>
      <c r="E123" s="260">
        <v>1.23</v>
      </c>
      <c r="F123" s="261">
        <f>F122*E123</f>
        <v>1687.56</v>
      </c>
      <c r="G123" s="261"/>
      <c r="H123" s="261"/>
      <c r="I123" s="261"/>
      <c r="J123" s="261">
        <f>I123*F123</f>
        <v>0</v>
      </c>
      <c r="K123" s="261"/>
      <c r="L123" s="261"/>
      <c r="M123" s="261">
        <f>L123+J123+H123</f>
        <v>0</v>
      </c>
    </row>
    <row r="124" spans="1:13" s="262" customFormat="1" x14ac:dyDescent="0.25">
      <c r="A124" s="259"/>
      <c r="B124" s="315"/>
      <c r="C124" s="291" t="s">
        <v>25</v>
      </c>
      <c r="D124" s="259" t="s">
        <v>16</v>
      </c>
      <c r="E124" s="260">
        <f>9.57/100</f>
        <v>9.5700000000000007E-2</v>
      </c>
      <c r="F124" s="261">
        <f>E124*F122</f>
        <v>131.3004</v>
      </c>
      <c r="G124" s="261"/>
      <c r="H124" s="261"/>
      <c r="I124" s="261"/>
      <c r="J124" s="261"/>
      <c r="K124" s="261"/>
      <c r="L124" s="261">
        <f>K124*F124</f>
        <v>0</v>
      </c>
      <c r="M124" s="261">
        <f t="shared" ref="M124:M129" si="17">L124+J124+H124</f>
        <v>0</v>
      </c>
    </row>
    <row r="125" spans="1:13" s="262" customFormat="1" x14ac:dyDescent="0.25">
      <c r="A125" s="259"/>
      <c r="B125" s="259"/>
      <c r="C125" s="291" t="s">
        <v>295</v>
      </c>
      <c r="D125" s="259" t="s">
        <v>49</v>
      </c>
      <c r="E125" s="260">
        <f>2.19/100</f>
        <v>2.1899999999999999E-2</v>
      </c>
      <c r="F125" s="261">
        <f>E125*F122</f>
        <v>30.046799999999998</v>
      </c>
      <c r="G125" s="261"/>
      <c r="H125" s="261">
        <f>G125*F125</f>
        <v>0</v>
      </c>
      <c r="I125" s="261"/>
      <c r="J125" s="261"/>
      <c r="K125" s="261"/>
      <c r="L125" s="261"/>
      <c r="M125" s="261">
        <f t="shared" si="17"/>
        <v>0</v>
      </c>
    </row>
    <row r="126" spans="1:13" s="262" customFormat="1" x14ac:dyDescent="0.25">
      <c r="A126" s="259"/>
      <c r="B126" s="259"/>
      <c r="C126" s="291" t="s">
        <v>317</v>
      </c>
      <c r="D126" s="259" t="s">
        <v>225</v>
      </c>
      <c r="E126" s="260"/>
      <c r="F126" s="261">
        <v>676</v>
      </c>
      <c r="G126" s="261"/>
      <c r="H126" s="261">
        <f>G126*F126</f>
        <v>0</v>
      </c>
      <c r="I126" s="261"/>
      <c r="J126" s="261"/>
      <c r="K126" s="261"/>
      <c r="L126" s="261"/>
      <c r="M126" s="261">
        <f t="shared" si="17"/>
        <v>0</v>
      </c>
    </row>
    <row r="127" spans="1:13" s="262" customFormat="1" x14ac:dyDescent="0.25">
      <c r="A127" s="259"/>
      <c r="B127" s="259"/>
      <c r="C127" s="291" t="s">
        <v>319</v>
      </c>
      <c r="D127" s="259" t="s">
        <v>225</v>
      </c>
      <c r="E127" s="260"/>
      <c r="F127" s="261">
        <f>554+83</f>
        <v>637</v>
      </c>
      <c r="G127" s="261"/>
      <c r="H127" s="261">
        <f>G127*F127</f>
        <v>0</v>
      </c>
      <c r="I127" s="261"/>
      <c r="J127" s="261"/>
      <c r="K127" s="261"/>
      <c r="L127" s="261"/>
      <c r="M127" s="261">
        <f t="shared" ref="M127" si="18">L127+J127+H127</f>
        <v>0</v>
      </c>
    </row>
    <row r="128" spans="1:13" s="262" customFormat="1" x14ac:dyDescent="0.25">
      <c r="A128" s="259"/>
      <c r="B128" s="259"/>
      <c r="C128" s="291" t="s">
        <v>320</v>
      </c>
      <c r="D128" s="259" t="s">
        <v>225</v>
      </c>
      <c r="E128" s="260"/>
      <c r="F128" s="261">
        <f>54+5</f>
        <v>59</v>
      </c>
      <c r="G128" s="261"/>
      <c r="H128" s="261">
        <f>G128*F128</f>
        <v>0</v>
      </c>
      <c r="I128" s="261"/>
      <c r="J128" s="261"/>
      <c r="K128" s="261"/>
      <c r="L128" s="261"/>
      <c r="M128" s="261">
        <f t="shared" ref="M128" si="19">L128+J128+H128</f>
        <v>0</v>
      </c>
    </row>
    <row r="129" spans="1:13" s="262" customFormat="1" x14ac:dyDescent="0.25">
      <c r="A129" s="259"/>
      <c r="B129" s="259"/>
      <c r="C129" s="291" t="s">
        <v>17</v>
      </c>
      <c r="D129" s="259" t="s">
        <v>16</v>
      </c>
      <c r="E129" s="260">
        <f>4.26/100</f>
        <v>4.2599999999999999E-2</v>
      </c>
      <c r="F129" s="261">
        <f>E129*F122</f>
        <v>58.447199999999995</v>
      </c>
      <c r="G129" s="261"/>
      <c r="H129" s="261">
        <f>G129*F129</f>
        <v>0</v>
      </c>
      <c r="I129" s="261"/>
      <c r="J129" s="261"/>
      <c r="K129" s="261"/>
      <c r="L129" s="261"/>
      <c r="M129" s="261">
        <f t="shared" si="17"/>
        <v>0</v>
      </c>
    </row>
    <row r="130" spans="1:13" s="257" customFormat="1" ht="39.75" customHeight="1" x14ac:dyDescent="0.25">
      <c r="A130" s="255">
        <v>24</v>
      </c>
      <c r="B130" s="317" t="s">
        <v>321</v>
      </c>
      <c r="C130" s="290" t="s">
        <v>298</v>
      </c>
      <c r="D130" s="254" t="s">
        <v>225</v>
      </c>
      <c r="E130" s="255"/>
      <c r="F130" s="256">
        <f>37+11</f>
        <v>48</v>
      </c>
      <c r="G130" s="256"/>
      <c r="H130" s="256"/>
      <c r="I130" s="256"/>
      <c r="J130" s="256"/>
      <c r="K130" s="256"/>
      <c r="L130" s="256"/>
      <c r="M130" s="256"/>
    </row>
    <row r="131" spans="1:13" s="262" customFormat="1" x14ac:dyDescent="0.25">
      <c r="A131" s="259"/>
      <c r="B131" s="315"/>
      <c r="C131" s="291" t="s">
        <v>226</v>
      </c>
      <c r="D131" s="259" t="s">
        <v>227</v>
      </c>
      <c r="E131" s="260">
        <v>3.78</v>
      </c>
      <c r="F131" s="261">
        <f>F130*E131</f>
        <v>181.44</v>
      </c>
      <c r="G131" s="261"/>
      <c r="H131" s="261"/>
      <c r="I131" s="261"/>
      <c r="J131" s="261">
        <f>I131*F131</f>
        <v>0</v>
      </c>
      <c r="K131" s="261"/>
      <c r="L131" s="261"/>
      <c r="M131" s="261">
        <f>L131+J131+H131</f>
        <v>0</v>
      </c>
    </row>
    <row r="132" spans="1:13" s="262" customFormat="1" x14ac:dyDescent="0.25">
      <c r="A132" s="259"/>
      <c r="B132" s="315"/>
      <c r="C132" s="291" t="s">
        <v>25</v>
      </c>
      <c r="D132" s="259" t="s">
        <v>16</v>
      </c>
      <c r="E132" s="260">
        <v>2.29E-2</v>
      </c>
      <c r="F132" s="261">
        <f>E132*F130</f>
        <v>1.0992</v>
      </c>
      <c r="G132" s="261"/>
      <c r="H132" s="261"/>
      <c r="I132" s="261"/>
      <c r="J132" s="261"/>
      <c r="K132" s="261"/>
      <c r="L132" s="261">
        <f>K132*F132</f>
        <v>0</v>
      </c>
      <c r="M132" s="261">
        <f t="shared" ref="M132:M137" si="20">L132+J132+H132</f>
        <v>0</v>
      </c>
    </row>
    <row r="133" spans="1:13" s="262" customFormat="1" x14ac:dyDescent="0.25">
      <c r="A133" s="259"/>
      <c r="B133" s="259"/>
      <c r="C133" s="291" t="s">
        <v>301</v>
      </c>
      <c r="D133" s="259" t="s">
        <v>54</v>
      </c>
      <c r="E133" s="260">
        <v>6</v>
      </c>
      <c r="F133" s="261">
        <f>E133*F130</f>
        <v>288</v>
      </c>
      <c r="G133" s="261"/>
      <c r="H133" s="261">
        <f>G133*F133</f>
        <v>0</v>
      </c>
      <c r="I133" s="261"/>
      <c r="J133" s="261"/>
      <c r="K133" s="261"/>
      <c r="L133" s="261"/>
      <c r="M133" s="261">
        <f t="shared" si="20"/>
        <v>0</v>
      </c>
    </row>
    <row r="134" spans="1:13" s="262" customFormat="1" x14ac:dyDescent="0.25">
      <c r="A134" s="259"/>
      <c r="B134" s="259"/>
      <c r="C134" s="291" t="s">
        <v>322</v>
      </c>
      <c r="D134" s="259" t="s">
        <v>54</v>
      </c>
      <c r="E134" s="260">
        <v>2.1</v>
      </c>
      <c r="F134" s="261">
        <f>E134*F130</f>
        <v>100.80000000000001</v>
      </c>
      <c r="G134" s="261"/>
      <c r="H134" s="261">
        <f>G134*F134</f>
        <v>0</v>
      </c>
      <c r="I134" s="261"/>
      <c r="J134" s="261"/>
      <c r="K134" s="261"/>
      <c r="L134" s="261"/>
      <c r="M134" s="261">
        <f t="shared" si="20"/>
        <v>0</v>
      </c>
    </row>
    <row r="135" spans="1:13" s="262" customFormat="1" x14ac:dyDescent="0.25">
      <c r="A135" s="259"/>
      <c r="B135" s="259"/>
      <c r="C135" s="291" t="s">
        <v>323</v>
      </c>
      <c r="D135" s="259" t="s">
        <v>225</v>
      </c>
      <c r="E135" s="260"/>
      <c r="F135" s="261">
        <v>37</v>
      </c>
      <c r="G135" s="261"/>
      <c r="H135" s="261">
        <f>G135*F135</f>
        <v>0</v>
      </c>
      <c r="I135" s="261"/>
      <c r="J135" s="261"/>
      <c r="K135" s="261"/>
      <c r="L135" s="261"/>
      <c r="M135" s="261">
        <f t="shared" si="20"/>
        <v>0</v>
      </c>
    </row>
    <row r="136" spans="1:13" s="262" customFormat="1" x14ac:dyDescent="0.25">
      <c r="A136" s="259"/>
      <c r="B136" s="259"/>
      <c r="C136" s="291" t="s">
        <v>324</v>
      </c>
      <c r="D136" s="259" t="s">
        <v>225</v>
      </c>
      <c r="E136" s="260"/>
      <c r="F136" s="261">
        <v>11</v>
      </c>
      <c r="G136" s="261"/>
      <c r="H136" s="261">
        <f>G136*F136</f>
        <v>0</v>
      </c>
      <c r="I136" s="261"/>
      <c r="J136" s="261"/>
      <c r="K136" s="261"/>
      <c r="L136" s="261"/>
      <c r="M136" s="261">
        <f t="shared" si="20"/>
        <v>0</v>
      </c>
    </row>
    <row r="137" spans="1:13" s="262" customFormat="1" x14ac:dyDescent="0.25">
      <c r="A137" s="259"/>
      <c r="B137" s="259"/>
      <c r="C137" s="291" t="s">
        <v>17</v>
      </c>
      <c r="D137" s="259" t="s">
        <v>16</v>
      </c>
      <c r="E137" s="260">
        <v>4.2999999999999997E-2</v>
      </c>
      <c r="F137" s="261">
        <f>E137*F130</f>
        <v>2.0640000000000001</v>
      </c>
      <c r="G137" s="261"/>
      <c r="H137" s="261">
        <f>G137*F137</f>
        <v>0</v>
      </c>
      <c r="I137" s="261"/>
      <c r="J137" s="261"/>
      <c r="K137" s="261"/>
      <c r="L137" s="261"/>
      <c r="M137" s="261">
        <f t="shared" si="20"/>
        <v>0</v>
      </c>
    </row>
    <row r="138" spans="1:13" s="257" customFormat="1" ht="51" customHeight="1" x14ac:dyDescent="0.25">
      <c r="A138" s="255">
        <v>25</v>
      </c>
      <c r="B138" s="317" t="s">
        <v>321</v>
      </c>
      <c r="C138" s="290" t="s">
        <v>300</v>
      </c>
      <c r="D138" s="254" t="s">
        <v>225</v>
      </c>
      <c r="E138" s="255"/>
      <c r="F138" s="256">
        <v>68</v>
      </c>
      <c r="G138" s="256"/>
      <c r="H138" s="256"/>
      <c r="I138" s="256"/>
      <c r="J138" s="256"/>
      <c r="K138" s="256"/>
      <c r="L138" s="256"/>
      <c r="M138" s="256"/>
    </row>
    <row r="139" spans="1:13" s="262" customFormat="1" x14ac:dyDescent="0.25">
      <c r="A139" s="259"/>
      <c r="B139" s="315"/>
      <c r="C139" s="291" t="s">
        <v>226</v>
      </c>
      <c r="D139" s="259" t="s">
        <v>227</v>
      </c>
      <c r="E139" s="260">
        <v>5.75</v>
      </c>
      <c r="F139" s="261">
        <f>F138*E139</f>
        <v>391</v>
      </c>
      <c r="G139" s="261"/>
      <c r="H139" s="261"/>
      <c r="I139" s="261"/>
      <c r="J139" s="261">
        <f>I139*F139</f>
        <v>0</v>
      </c>
      <c r="K139" s="261"/>
      <c r="L139" s="261"/>
      <c r="M139" s="261">
        <f>L139+J139+H139</f>
        <v>0</v>
      </c>
    </row>
    <row r="140" spans="1:13" s="262" customFormat="1" x14ac:dyDescent="0.25">
      <c r="A140" s="259"/>
      <c r="B140" s="315"/>
      <c r="C140" s="291" t="s">
        <v>25</v>
      </c>
      <c r="D140" s="259" t="s">
        <v>16</v>
      </c>
      <c r="E140" s="260">
        <f>3.4/100</f>
        <v>3.4000000000000002E-2</v>
      </c>
      <c r="F140" s="261">
        <f>E140*F138</f>
        <v>2.3120000000000003</v>
      </c>
      <c r="G140" s="261"/>
      <c r="H140" s="261"/>
      <c r="I140" s="261"/>
      <c r="J140" s="261"/>
      <c r="K140" s="261"/>
      <c r="L140" s="261">
        <f>K140*F140</f>
        <v>0</v>
      </c>
      <c r="M140" s="261">
        <f>L140+J140+H140</f>
        <v>0</v>
      </c>
    </row>
    <row r="141" spans="1:13" s="262" customFormat="1" x14ac:dyDescent="0.25">
      <c r="A141" s="259"/>
      <c r="B141" s="259"/>
      <c r="C141" s="291" t="s">
        <v>301</v>
      </c>
      <c r="D141" s="259" t="s">
        <v>54</v>
      </c>
      <c r="E141" s="260">
        <v>6</v>
      </c>
      <c r="F141" s="261">
        <f>E141*F138</f>
        <v>408</v>
      </c>
      <c r="G141" s="261"/>
      <c r="H141" s="261">
        <f>G141*F141</f>
        <v>0</v>
      </c>
      <c r="I141" s="261"/>
      <c r="J141" s="261"/>
      <c r="K141" s="261"/>
      <c r="L141" s="261"/>
      <c r="M141" s="261">
        <f>L141+J141+H141</f>
        <v>0</v>
      </c>
    </row>
    <row r="142" spans="1:13" s="262" customFormat="1" x14ac:dyDescent="0.25">
      <c r="A142" s="259"/>
      <c r="B142" s="259"/>
      <c r="C142" s="291" t="s">
        <v>322</v>
      </c>
      <c r="D142" s="259" t="s">
        <v>54</v>
      </c>
      <c r="E142" s="260">
        <v>2.1</v>
      </c>
      <c r="F142" s="261">
        <f>E142*F138</f>
        <v>142.80000000000001</v>
      </c>
      <c r="G142" s="261"/>
      <c r="H142" s="261">
        <f>G142*F142</f>
        <v>0</v>
      </c>
      <c r="I142" s="261"/>
      <c r="J142" s="261"/>
      <c r="K142" s="261"/>
      <c r="L142" s="261"/>
      <c r="M142" s="261">
        <f t="shared" ref="M142" si="21">L142+J142+H142</f>
        <v>0</v>
      </c>
    </row>
    <row r="143" spans="1:13" s="262" customFormat="1" x14ac:dyDescent="0.25">
      <c r="A143" s="259"/>
      <c r="B143" s="259"/>
      <c r="C143" s="291" t="s">
        <v>299</v>
      </c>
      <c r="D143" s="259" t="s">
        <v>225</v>
      </c>
      <c r="E143" s="260"/>
      <c r="F143" s="261">
        <v>68</v>
      </c>
      <c r="G143" s="261"/>
      <c r="H143" s="261">
        <f>G143*F143</f>
        <v>0</v>
      </c>
      <c r="I143" s="261"/>
      <c r="J143" s="261"/>
      <c r="K143" s="261"/>
      <c r="L143" s="261"/>
      <c r="M143" s="261">
        <f>L143+J143+H143</f>
        <v>0</v>
      </c>
    </row>
    <row r="144" spans="1:13" s="262" customFormat="1" x14ac:dyDescent="0.25">
      <c r="A144" s="259"/>
      <c r="B144" s="259"/>
      <c r="C144" s="291" t="s">
        <v>17</v>
      </c>
      <c r="D144" s="259" t="s">
        <v>16</v>
      </c>
      <c r="E144" s="260">
        <v>4.2999999999999997E-2</v>
      </c>
      <c r="F144" s="261">
        <f>E144*F138</f>
        <v>2.9239999999999999</v>
      </c>
      <c r="G144" s="261"/>
      <c r="H144" s="261">
        <f>G144*F144</f>
        <v>0</v>
      </c>
      <c r="I144" s="261"/>
      <c r="J144" s="261"/>
      <c r="K144" s="261"/>
      <c r="L144" s="261"/>
      <c r="M144" s="261">
        <f>L144+J144+H144</f>
        <v>0</v>
      </c>
    </row>
    <row r="145" spans="1:13" s="257" customFormat="1" ht="51" customHeight="1" x14ac:dyDescent="0.25">
      <c r="A145" s="255">
        <v>26</v>
      </c>
      <c r="B145" s="317" t="s">
        <v>321</v>
      </c>
      <c r="C145" s="290" t="s">
        <v>325</v>
      </c>
      <c r="D145" s="254" t="s">
        <v>225</v>
      </c>
      <c r="E145" s="255"/>
      <c r="F145" s="256">
        <v>130</v>
      </c>
      <c r="G145" s="256"/>
      <c r="H145" s="256"/>
      <c r="I145" s="256"/>
      <c r="J145" s="256"/>
      <c r="K145" s="256"/>
      <c r="L145" s="256"/>
      <c r="M145" s="256"/>
    </row>
    <row r="146" spans="1:13" s="262" customFormat="1" x14ac:dyDescent="0.25">
      <c r="A146" s="259"/>
      <c r="B146" s="315"/>
      <c r="C146" s="291" t="s">
        <v>226</v>
      </c>
      <c r="D146" s="259" t="s">
        <v>227</v>
      </c>
      <c r="E146" s="260">
        <v>5.75</v>
      </c>
      <c r="F146" s="261">
        <f>F145*E146</f>
        <v>747.5</v>
      </c>
      <c r="G146" s="261"/>
      <c r="H146" s="261"/>
      <c r="I146" s="261"/>
      <c r="J146" s="261">
        <f>I146*F146</f>
        <v>0</v>
      </c>
      <c r="K146" s="261"/>
      <c r="L146" s="261"/>
      <c r="M146" s="261">
        <f>L146+J146+H146</f>
        <v>0</v>
      </c>
    </row>
    <row r="147" spans="1:13" s="262" customFormat="1" x14ac:dyDescent="0.25">
      <c r="A147" s="259"/>
      <c r="B147" s="315"/>
      <c r="C147" s="291" t="s">
        <v>25</v>
      </c>
      <c r="D147" s="259" t="s">
        <v>16</v>
      </c>
      <c r="E147" s="260">
        <f>3.4/100</f>
        <v>3.4000000000000002E-2</v>
      </c>
      <c r="F147" s="261">
        <f>E147*F145</f>
        <v>4.42</v>
      </c>
      <c r="G147" s="261"/>
      <c r="H147" s="261"/>
      <c r="I147" s="261"/>
      <c r="J147" s="261"/>
      <c r="K147" s="261"/>
      <c r="L147" s="261">
        <f>K147*F147</f>
        <v>0</v>
      </c>
      <c r="M147" s="261">
        <f>L147+J147+H147</f>
        <v>0</v>
      </c>
    </row>
    <row r="148" spans="1:13" s="262" customFormat="1" x14ac:dyDescent="0.25">
      <c r="A148" s="259"/>
      <c r="B148" s="259"/>
      <c r="C148" s="291" t="s">
        <v>301</v>
      </c>
      <c r="D148" s="259" t="s">
        <v>54</v>
      </c>
      <c r="E148" s="260">
        <v>6</v>
      </c>
      <c r="F148" s="261">
        <f>E148*F145</f>
        <v>780</v>
      </c>
      <c r="G148" s="261"/>
      <c r="H148" s="261">
        <f>G148*F148</f>
        <v>0</v>
      </c>
      <c r="I148" s="261"/>
      <c r="J148" s="261"/>
      <c r="K148" s="261"/>
      <c r="L148" s="261"/>
      <c r="M148" s="261">
        <f>L148+J148+H148</f>
        <v>0</v>
      </c>
    </row>
    <row r="149" spans="1:13" s="262" customFormat="1" x14ac:dyDescent="0.25">
      <c r="A149" s="259"/>
      <c r="B149" s="259"/>
      <c r="C149" s="291" t="s">
        <v>322</v>
      </c>
      <c r="D149" s="259" t="s">
        <v>54</v>
      </c>
      <c r="E149" s="260">
        <v>2.1</v>
      </c>
      <c r="F149" s="261">
        <f>E149*F145</f>
        <v>273</v>
      </c>
      <c r="G149" s="261"/>
      <c r="H149" s="261">
        <f>G149*F149</f>
        <v>0</v>
      </c>
      <c r="I149" s="261"/>
      <c r="J149" s="261"/>
      <c r="K149" s="261"/>
      <c r="L149" s="261"/>
      <c r="M149" s="261">
        <f t="shared" ref="M149" si="22">L149+J149+H149</f>
        <v>0</v>
      </c>
    </row>
    <row r="150" spans="1:13" s="262" customFormat="1" x14ac:dyDescent="0.25">
      <c r="A150" s="259"/>
      <c r="B150" s="259"/>
      <c r="C150" s="291" t="s">
        <v>299</v>
      </c>
      <c r="D150" s="259" t="s">
        <v>225</v>
      </c>
      <c r="E150" s="260"/>
      <c r="F150" s="261">
        <f>F145</f>
        <v>130</v>
      </c>
      <c r="G150" s="261"/>
      <c r="H150" s="261">
        <f>G150*F150</f>
        <v>0</v>
      </c>
      <c r="I150" s="261"/>
      <c r="J150" s="261"/>
      <c r="K150" s="261"/>
      <c r="L150" s="261"/>
      <c r="M150" s="261">
        <f>L150+J150+H150</f>
        <v>0</v>
      </c>
    </row>
    <row r="151" spans="1:13" s="262" customFormat="1" x14ac:dyDescent="0.25">
      <c r="A151" s="259"/>
      <c r="B151" s="259"/>
      <c r="C151" s="291" t="s">
        <v>17</v>
      </c>
      <c r="D151" s="259" t="s">
        <v>16</v>
      </c>
      <c r="E151" s="260">
        <v>4.2999999999999997E-2</v>
      </c>
      <c r="F151" s="261">
        <f>E151*F145</f>
        <v>5.59</v>
      </c>
      <c r="G151" s="261"/>
      <c r="H151" s="261">
        <f>G151*F151</f>
        <v>0</v>
      </c>
      <c r="I151" s="261"/>
      <c r="J151" s="261"/>
      <c r="K151" s="261"/>
      <c r="L151" s="261"/>
      <c r="M151" s="261">
        <f>L151+J151+H151</f>
        <v>0</v>
      </c>
    </row>
    <row r="152" spans="1:13" s="257" customFormat="1" ht="51" customHeight="1" x14ac:dyDescent="0.25">
      <c r="A152" s="255">
        <v>27</v>
      </c>
      <c r="B152" s="316" t="s">
        <v>302</v>
      </c>
      <c r="C152" s="290" t="s">
        <v>303</v>
      </c>
      <c r="D152" s="254" t="s">
        <v>304</v>
      </c>
      <c r="E152" s="255"/>
      <c r="F152" s="256">
        <f>34+57.72+4.25+10.2+4+4+25.56+7.5+25.9+4.3+6.6+9.8+7.1+3.4+19.94</f>
        <v>224.27</v>
      </c>
      <c r="G152" s="256"/>
      <c r="H152" s="256"/>
      <c r="I152" s="256"/>
      <c r="J152" s="256"/>
      <c r="K152" s="256"/>
      <c r="L152" s="256"/>
      <c r="M152" s="261">
        <f t="shared" ref="M152:M156" si="23">L152+J152+H152</f>
        <v>0</v>
      </c>
    </row>
    <row r="153" spans="1:13" s="262" customFormat="1" ht="15" customHeight="1" x14ac:dyDescent="0.25">
      <c r="A153" s="259"/>
      <c r="B153" s="318"/>
      <c r="C153" s="292" t="s">
        <v>22</v>
      </c>
      <c r="D153" s="267" t="s">
        <v>227</v>
      </c>
      <c r="E153" s="259">
        <v>1.54</v>
      </c>
      <c r="F153" s="261">
        <f>E153*F152</f>
        <v>345.37580000000003</v>
      </c>
      <c r="G153" s="261"/>
      <c r="H153" s="261"/>
      <c r="I153" s="261"/>
      <c r="J153" s="261">
        <f>I153*F153</f>
        <v>0</v>
      </c>
      <c r="K153" s="261"/>
      <c r="L153" s="261"/>
      <c r="M153" s="261">
        <f t="shared" si="23"/>
        <v>0</v>
      </c>
    </row>
    <row r="154" spans="1:13" s="262" customFormat="1" x14ac:dyDescent="0.25">
      <c r="A154" s="259"/>
      <c r="B154" s="315"/>
      <c r="C154" s="291" t="s">
        <v>25</v>
      </c>
      <c r="D154" s="267" t="s">
        <v>232</v>
      </c>
      <c r="E154" s="260">
        <v>0.09</v>
      </c>
      <c r="F154" s="261">
        <f>F152*E154</f>
        <v>20.1843</v>
      </c>
      <c r="G154" s="261"/>
      <c r="H154" s="261"/>
      <c r="I154" s="261"/>
      <c r="J154" s="261"/>
      <c r="K154" s="261"/>
      <c r="L154" s="261">
        <f>K154*F154</f>
        <v>0</v>
      </c>
      <c r="M154" s="261">
        <f t="shared" si="23"/>
        <v>0</v>
      </c>
    </row>
    <row r="155" spans="1:13" s="262" customFormat="1" x14ac:dyDescent="0.25">
      <c r="A155" s="259"/>
      <c r="B155" s="315"/>
      <c r="C155" s="291" t="s">
        <v>303</v>
      </c>
      <c r="D155" s="267" t="s">
        <v>304</v>
      </c>
      <c r="E155" s="260"/>
      <c r="F155" s="261">
        <f>F152</f>
        <v>224.27</v>
      </c>
      <c r="G155" s="261"/>
      <c r="H155" s="261">
        <f>G155*F155</f>
        <v>0</v>
      </c>
      <c r="I155" s="261"/>
      <c r="J155" s="261"/>
      <c r="K155" s="261"/>
      <c r="L155" s="261"/>
      <c r="M155" s="261">
        <f t="shared" si="23"/>
        <v>0</v>
      </c>
    </row>
    <row r="156" spans="1:13" s="262" customFormat="1" x14ac:dyDescent="0.25">
      <c r="A156" s="259"/>
      <c r="B156" s="315"/>
      <c r="C156" s="291" t="s">
        <v>275</v>
      </c>
      <c r="D156" s="267" t="s">
        <v>49</v>
      </c>
      <c r="E156" s="260">
        <v>1.4E-2</v>
      </c>
      <c r="F156" s="261">
        <f>F152*E156</f>
        <v>3.13978</v>
      </c>
      <c r="G156" s="261"/>
      <c r="H156" s="261">
        <f>G156*F156</f>
        <v>0</v>
      </c>
      <c r="I156" s="261"/>
      <c r="J156" s="261"/>
      <c r="K156" s="261"/>
      <c r="L156" s="261"/>
      <c r="M156" s="261">
        <f t="shared" si="23"/>
        <v>0</v>
      </c>
    </row>
    <row r="157" spans="1:13" s="257" customFormat="1" ht="33.75" customHeight="1" x14ac:dyDescent="0.25">
      <c r="A157" s="255">
        <v>28</v>
      </c>
      <c r="B157" s="316"/>
      <c r="C157" s="290" t="s">
        <v>326</v>
      </c>
      <c r="D157" s="254" t="s">
        <v>304</v>
      </c>
      <c r="E157" s="255"/>
      <c r="F157" s="256">
        <v>68</v>
      </c>
      <c r="G157" s="256"/>
      <c r="H157" s="256"/>
      <c r="I157" s="256"/>
      <c r="J157" s="256"/>
      <c r="K157" s="256"/>
      <c r="L157" s="256"/>
      <c r="M157" s="256"/>
    </row>
    <row r="158" spans="1:13" s="262" customFormat="1" x14ac:dyDescent="0.25">
      <c r="A158" s="259"/>
      <c r="B158" s="315"/>
      <c r="C158" s="291" t="s">
        <v>226</v>
      </c>
      <c r="D158" s="259" t="s">
        <v>227</v>
      </c>
      <c r="E158" s="260">
        <v>1</v>
      </c>
      <c r="F158" s="261">
        <f>F157*E158</f>
        <v>68</v>
      </c>
      <c r="G158" s="261"/>
      <c r="H158" s="261"/>
      <c r="I158" s="261"/>
      <c r="J158" s="261">
        <f>I158*F158</f>
        <v>0</v>
      </c>
      <c r="K158" s="261"/>
      <c r="L158" s="261"/>
      <c r="M158" s="261">
        <f t="shared" ref="M158:M159" si="24">L158+J158+H158</f>
        <v>0</v>
      </c>
    </row>
    <row r="159" spans="1:13" s="262" customFormat="1" x14ac:dyDescent="0.25">
      <c r="A159" s="259"/>
      <c r="B159" s="315"/>
      <c r="C159" s="291" t="s">
        <v>327</v>
      </c>
      <c r="D159" s="259" t="s">
        <v>304</v>
      </c>
      <c r="E159" s="260">
        <v>1</v>
      </c>
      <c r="F159" s="261">
        <f>E159*F157</f>
        <v>68</v>
      </c>
      <c r="G159" s="261"/>
      <c r="H159" s="261">
        <f>G159*F159</f>
        <v>0</v>
      </c>
      <c r="I159" s="261"/>
      <c r="J159" s="261"/>
      <c r="K159" s="261"/>
      <c r="L159" s="261"/>
      <c r="M159" s="261">
        <f t="shared" si="24"/>
        <v>0</v>
      </c>
    </row>
    <row r="160" spans="1:13" s="262" customFormat="1" ht="15.75" thickBot="1" x14ac:dyDescent="0.3">
      <c r="A160" s="272"/>
      <c r="B160" s="272"/>
      <c r="C160" s="293"/>
      <c r="D160" s="272"/>
      <c r="E160" s="270"/>
      <c r="F160" s="271"/>
      <c r="G160" s="271"/>
      <c r="H160" s="271"/>
      <c r="I160" s="271"/>
      <c r="J160" s="271"/>
      <c r="K160" s="271"/>
      <c r="L160" s="271"/>
      <c r="M160" s="271"/>
    </row>
    <row r="161" spans="1:13" s="298" customFormat="1" ht="21" customHeight="1" thickBot="1" x14ac:dyDescent="0.3">
      <c r="A161" s="299"/>
      <c r="B161" s="300"/>
      <c r="C161" s="301" t="s">
        <v>71</v>
      </c>
      <c r="D161" s="302"/>
      <c r="E161" s="302"/>
      <c r="F161" s="302"/>
      <c r="G161" s="303"/>
      <c r="H161" s="304">
        <f>SUM(H5:H160)</f>
        <v>0</v>
      </c>
      <c r="I161" s="305"/>
      <c r="J161" s="305">
        <f>SUM(J5:J160)</f>
        <v>0</v>
      </c>
      <c r="K161" s="304"/>
      <c r="L161" s="306">
        <f>SUM(L5:L160)</f>
        <v>0</v>
      </c>
      <c r="M161" s="311">
        <f>SUM(M5:M160)</f>
        <v>0</v>
      </c>
    </row>
    <row r="162" spans="1:13" s="43" customFormat="1" ht="24.75" customHeight="1" thickBot="1" x14ac:dyDescent="0.3">
      <c r="A162" s="112"/>
      <c r="B162" s="113"/>
      <c r="C162" s="114" t="s">
        <v>70</v>
      </c>
      <c r="D162" s="115"/>
      <c r="E162" s="116"/>
      <c r="F162" s="117"/>
      <c r="G162" s="116"/>
      <c r="H162" s="118"/>
      <c r="I162" s="119"/>
      <c r="J162" s="119"/>
      <c r="K162" s="119"/>
      <c r="L162" s="119"/>
      <c r="M162" s="120">
        <f>H161*D162</f>
        <v>0</v>
      </c>
    </row>
    <row r="163" spans="1:13" s="43" customFormat="1" ht="23.25" customHeight="1" thickBot="1" x14ac:dyDescent="0.3">
      <c r="A163" s="112"/>
      <c r="B163" s="121"/>
      <c r="C163" s="122" t="s">
        <v>71</v>
      </c>
      <c r="D163" s="116"/>
      <c r="E163" s="116"/>
      <c r="F163" s="117"/>
      <c r="G163" s="116"/>
      <c r="H163" s="119"/>
      <c r="I163" s="119"/>
      <c r="J163" s="119"/>
      <c r="K163" s="119"/>
      <c r="L163" s="119"/>
      <c r="M163" s="123">
        <f>M162+M161</f>
        <v>0</v>
      </c>
    </row>
    <row r="164" spans="1:13" s="43" customFormat="1" ht="27" customHeight="1" thickBot="1" x14ac:dyDescent="0.3">
      <c r="A164" s="124"/>
      <c r="B164" s="125"/>
      <c r="C164" s="126" t="s">
        <v>72</v>
      </c>
      <c r="D164" s="115"/>
      <c r="E164" s="127"/>
      <c r="F164" s="128"/>
      <c r="G164" s="127"/>
      <c r="H164" s="129"/>
      <c r="I164" s="129"/>
      <c r="J164" s="129"/>
      <c r="K164" s="129"/>
      <c r="L164" s="129"/>
      <c r="M164" s="130">
        <f>M163*D164</f>
        <v>0</v>
      </c>
    </row>
    <row r="165" spans="1:13" s="43" customFormat="1" ht="25.5" customHeight="1" thickBot="1" x14ac:dyDescent="0.3">
      <c r="A165" s="112"/>
      <c r="B165" s="121"/>
      <c r="C165" s="122" t="s">
        <v>71</v>
      </c>
      <c r="D165" s="116"/>
      <c r="E165" s="116"/>
      <c r="F165" s="117"/>
      <c r="G165" s="116"/>
      <c r="H165" s="119"/>
      <c r="I165" s="119"/>
      <c r="J165" s="119"/>
      <c r="K165" s="119"/>
      <c r="L165" s="119"/>
      <c r="M165" s="123">
        <f>M164+M163</f>
        <v>0</v>
      </c>
    </row>
    <row r="166" spans="1:13" s="43" customFormat="1" ht="24.75" customHeight="1" thickBot="1" x14ac:dyDescent="0.3">
      <c r="A166" s="124"/>
      <c r="B166" s="125"/>
      <c r="C166" s="126" t="s">
        <v>73</v>
      </c>
      <c r="D166" s="115"/>
      <c r="E166" s="127"/>
      <c r="F166" s="128"/>
      <c r="G166" s="127"/>
      <c r="H166" s="129"/>
      <c r="I166" s="129"/>
      <c r="J166" s="129"/>
      <c r="K166" s="129"/>
      <c r="L166" s="129"/>
      <c r="M166" s="130">
        <f>M165*D166</f>
        <v>0</v>
      </c>
    </row>
    <row r="167" spans="1:13" s="43" customFormat="1" ht="24" customHeight="1" thickBot="1" x14ac:dyDescent="0.3">
      <c r="A167" s="112"/>
      <c r="B167" s="121"/>
      <c r="C167" s="122" t="s">
        <v>71</v>
      </c>
      <c r="D167" s="116"/>
      <c r="E167" s="116"/>
      <c r="F167" s="117"/>
      <c r="G167" s="116"/>
      <c r="H167" s="119"/>
      <c r="I167" s="119"/>
      <c r="J167" s="119"/>
      <c r="K167" s="119"/>
      <c r="L167" s="119"/>
      <c r="M167" s="123">
        <f>M166+M165</f>
        <v>0</v>
      </c>
    </row>
    <row r="168" spans="1:13" s="43" customFormat="1" ht="24.75" customHeight="1" thickBot="1" x14ac:dyDescent="0.3">
      <c r="A168" s="124"/>
      <c r="B168" s="125"/>
      <c r="C168" s="126" t="s">
        <v>89</v>
      </c>
      <c r="D168" s="115">
        <v>0.18</v>
      </c>
      <c r="E168" s="127"/>
      <c r="F168" s="128"/>
      <c r="G168" s="127"/>
      <c r="H168" s="129"/>
      <c r="I168" s="129"/>
      <c r="J168" s="129"/>
      <c r="K168" s="129"/>
      <c r="L168" s="129"/>
      <c r="M168" s="130">
        <f>M167*D168</f>
        <v>0</v>
      </c>
    </row>
    <row r="169" spans="1:13" s="43" customFormat="1" ht="24" customHeight="1" thickBot="1" x14ac:dyDescent="0.3">
      <c r="A169" s="112"/>
      <c r="B169" s="121"/>
      <c r="C169" s="122" t="s">
        <v>71</v>
      </c>
      <c r="D169" s="116"/>
      <c r="E169" s="116"/>
      <c r="F169" s="117"/>
      <c r="G169" s="116"/>
      <c r="H169" s="119"/>
      <c r="I169" s="119"/>
      <c r="J169" s="119"/>
      <c r="K169" s="119"/>
      <c r="L169" s="119"/>
      <c r="M169" s="123">
        <f>M168+M167</f>
        <v>0</v>
      </c>
    </row>
    <row r="170" spans="1:13" s="276" customFormat="1" ht="16.5" x14ac:dyDescent="0.25">
      <c r="A170" s="319"/>
      <c r="B170" s="319"/>
      <c r="C170" s="294"/>
      <c r="D170" s="273"/>
      <c r="E170" s="273"/>
      <c r="F170" s="275"/>
      <c r="G170" s="275"/>
      <c r="H170" s="275"/>
      <c r="I170" s="275"/>
      <c r="J170" s="275"/>
      <c r="K170" s="275"/>
      <c r="L170" s="275"/>
      <c r="M170" s="275"/>
    </row>
    <row r="171" spans="1:13" s="276" customFormat="1" ht="16.5" x14ac:dyDescent="0.25">
      <c r="A171" s="319"/>
      <c r="B171" s="319"/>
      <c r="C171" s="294"/>
      <c r="D171" s="273"/>
      <c r="E171" s="273"/>
      <c r="F171" s="274"/>
      <c r="G171" s="275"/>
      <c r="H171" s="275"/>
      <c r="I171" s="275"/>
      <c r="J171" s="275"/>
      <c r="K171" s="275"/>
      <c r="L171" s="275"/>
      <c r="M171" s="275"/>
    </row>
    <row r="172" spans="1:13" s="280" customFormat="1" ht="18" customHeight="1" x14ac:dyDescent="0.25">
      <c r="A172" s="320"/>
      <c r="B172" s="321"/>
      <c r="C172" s="326"/>
      <c r="D172" s="326"/>
      <c r="E172" s="326"/>
      <c r="F172" s="279"/>
      <c r="M172" s="281"/>
    </row>
    <row r="173" spans="1:13" s="276" customFormat="1" ht="16.5" x14ac:dyDescent="0.25">
      <c r="A173" s="319"/>
      <c r="B173" s="319"/>
      <c r="C173" s="294"/>
      <c r="D173" s="273"/>
      <c r="E173" s="273"/>
      <c r="F173" s="274"/>
      <c r="G173" s="275"/>
      <c r="H173" s="275"/>
      <c r="I173" s="275"/>
      <c r="J173" s="275"/>
      <c r="K173" s="275"/>
      <c r="L173" s="275"/>
      <c r="M173" s="275"/>
    </row>
    <row r="174" spans="1:13" s="276" customFormat="1" ht="16.5" x14ac:dyDescent="0.25">
      <c r="A174" s="319"/>
      <c r="B174" s="319"/>
      <c r="C174" s="294"/>
      <c r="D174" s="273"/>
      <c r="E174" s="273"/>
      <c r="F174" s="274"/>
      <c r="G174" s="275"/>
      <c r="H174" s="275"/>
      <c r="I174" s="275"/>
      <c r="J174" s="275"/>
      <c r="K174" s="275"/>
      <c r="L174" s="275"/>
      <c r="M174" s="282"/>
    </row>
    <row r="175" spans="1:13" s="276" customFormat="1" ht="16.5" x14ac:dyDescent="0.25">
      <c r="A175" s="319"/>
      <c r="B175" s="319"/>
      <c r="C175" s="294"/>
      <c r="D175" s="273"/>
      <c r="E175" s="273"/>
      <c r="F175" s="274"/>
      <c r="G175" s="275"/>
      <c r="H175" s="275"/>
      <c r="I175" s="275"/>
      <c r="J175" s="275"/>
      <c r="K175" s="275"/>
      <c r="L175" s="275"/>
      <c r="M175" s="282"/>
    </row>
    <row r="176" spans="1:13" s="276" customFormat="1" ht="16.5" x14ac:dyDescent="0.25">
      <c r="A176" s="319"/>
      <c r="B176" s="319"/>
      <c r="C176" s="294"/>
      <c r="D176" s="273"/>
      <c r="E176" s="273"/>
      <c r="F176" s="274"/>
      <c r="G176" s="275"/>
      <c r="H176" s="275"/>
      <c r="I176" s="275"/>
      <c r="J176" s="275"/>
      <c r="K176" s="275"/>
      <c r="L176" s="275"/>
      <c r="M176" s="283"/>
    </row>
    <row r="177" spans="1:13" s="276" customFormat="1" ht="16.5" x14ac:dyDescent="0.25">
      <c r="A177" s="319"/>
      <c r="B177" s="319"/>
      <c r="C177" s="294"/>
      <c r="D177" s="273"/>
      <c r="E177" s="273"/>
      <c r="F177" s="274"/>
      <c r="G177" s="275"/>
      <c r="H177" s="275"/>
      <c r="I177" s="275"/>
      <c r="J177" s="275"/>
      <c r="K177" s="275"/>
      <c r="L177" s="275"/>
      <c r="M177" s="283"/>
    </row>
    <row r="178" spans="1:13" s="276" customFormat="1" ht="16.5" x14ac:dyDescent="0.25">
      <c r="A178" s="319"/>
      <c r="B178" s="319"/>
      <c r="C178" s="294"/>
      <c r="D178" s="273"/>
      <c r="E178" s="273"/>
      <c r="F178" s="274"/>
      <c r="G178" s="275"/>
      <c r="H178" s="275"/>
      <c r="I178" s="275"/>
      <c r="J178" s="275"/>
      <c r="K178" s="275"/>
      <c r="L178" s="275"/>
      <c r="M178" s="275"/>
    </row>
    <row r="179" spans="1:13" s="276" customFormat="1" ht="16.5" x14ac:dyDescent="0.25">
      <c r="A179" s="319"/>
      <c r="B179" s="319"/>
      <c r="C179" s="294"/>
      <c r="D179" s="273"/>
      <c r="E179" s="273"/>
      <c r="F179" s="274"/>
      <c r="G179" s="275"/>
      <c r="H179" s="275"/>
      <c r="I179" s="275"/>
      <c r="J179" s="275"/>
      <c r="K179" s="275"/>
      <c r="L179" s="275"/>
      <c r="M179" s="275"/>
    </row>
    <row r="180" spans="1:13" s="276" customFormat="1" ht="16.5" x14ac:dyDescent="0.25">
      <c r="A180" s="319"/>
      <c r="B180" s="319"/>
      <c r="C180" s="294"/>
      <c r="D180" s="273"/>
      <c r="E180" s="273"/>
      <c r="F180" s="274"/>
      <c r="G180" s="275"/>
      <c r="H180" s="275"/>
      <c r="I180" s="275"/>
      <c r="J180" s="275"/>
      <c r="K180" s="275"/>
      <c r="L180" s="275"/>
      <c r="M180" s="275"/>
    </row>
    <row r="181" spans="1:13" s="276" customFormat="1" ht="16.5" x14ac:dyDescent="0.25">
      <c r="A181" s="319"/>
      <c r="B181" s="319"/>
      <c r="C181" s="294"/>
      <c r="D181" s="273"/>
      <c r="E181" s="273"/>
      <c r="F181" s="274"/>
      <c r="G181" s="275"/>
      <c r="H181" s="275"/>
      <c r="I181" s="275"/>
      <c r="J181" s="275"/>
      <c r="K181" s="275"/>
      <c r="L181" s="275"/>
      <c r="M181" s="275"/>
    </row>
    <row r="182" spans="1:13" s="276" customFormat="1" ht="16.5" x14ac:dyDescent="0.25">
      <c r="A182" s="319"/>
      <c r="B182" s="319"/>
      <c r="C182" s="294"/>
      <c r="D182" s="273"/>
      <c r="E182" s="273"/>
      <c r="F182" s="274"/>
      <c r="G182" s="275"/>
      <c r="H182" s="275"/>
      <c r="I182" s="275"/>
      <c r="J182" s="275"/>
      <c r="K182" s="275"/>
      <c r="L182" s="275"/>
      <c r="M182" s="275"/>
    </row>
    <row r="183" spans="1:13" s="276" customFormat="1" ht="16.5" x14ac:dyDescent="0.25">
      <c r="A183" s="319"/>
      <c r="B183" s="319"/>
      <c r="C183" s="294"/>
      <c r="D183" s="273"/>
      <c r="E183" s="273"/>
      <c r="F183" s="274"/>
      <c r="G183" s="275"/>
      <c r="H183" s="275"/>
      <c r="I183" s="275"/>
      <c r="J183" s="275"/>
      <c r="K183" s="275"/>
      <c r="L183" s="275"/>
      <c r="M183" s="275"/>
    </row>
    <row r="184" spans="1:13" s="276" customFormat="1" ht="16.5" x14ac:dyDescent="0.25">
      <c r="A184" s="319"/>
      <c r="B184" s="319"/>
      <c r="C184" s="294"/>
      <c r="D184" s="273"/>
      <c r="E184" s="273"/>
      <c r="F184" s="274"/>
      <c r="G184" s="275"/>
      <c r="H184" s="275"/>
      <c r="I184" s="275"/>
      <c r="J184" s="275"/>
      <c r="K184" s="275"/>
      <c r="L184" s="275"/>
      <c r="M184" s="275"/>
    </row>
    <row r="185" spans="1:13" s="276" customFormat="1" ht="16.5" x14ac:dyDescent="0.25">
      <c r="A185" s="319"/>
      <c r="B185" s="319"/>
      <c r="C185" s="294"/>
      <c r="D185" s="273"/>
      <c r="E185" s="273"/>
      <c r="F185" s="274"/>
      <c r="G185" s="275"/>
      <c r="H185" s="275"/>
      <c r="I185" s="275"/>
      <c r="J185" s="275"/>
      <c r="K185" s="275"/>
      <c r="L185" s="275"/>
      <c r="M185" s="275"/>
    </row>
    <row r="186" spans="1:13" s="276" customFormat="1" ht="16.5" x14ac:dyDescent="0.25">
      <c r="A186" s="319"/>
      <c r="B186" s="319"/>
      <c r="C186" s="294"/>
      <c r="D186" s="273"/>
      <c r="E186" s="273"/>
      <c r="F186" s="274"/>
      <c r="G186" s="275"/>
      <c r="H186" s="275"/>
      <c r="I186" s="275"/>
      <c r="J186" s="275"/>
      <c r="K186" s="275"/>
      <c r="L186" s="275"/>
      <c r="M186" s="275"/>
    </row>
    <row r="187" spans="1:13" s="276" customFormat="1" ht="16.5" x14ac:dyDescent="0.25">
      <c r="A187" s="319"/>
      <c r="B187" s="319"/>
      <c r="C187" s="294"/>
      <c r="D187" s="273"/>
      <c r="E187" s="273"/>
      <c r="F187" s="274"/>
      <c r="G187" s="275"/>
      <c r="H187" s="275"/>
      <c r="I187" s="275"/>
      <c r="J187" s="275"/>
      <c r="K187" s="275"/>
      <c r="L187" s="275"/>
      <c r="M187" s="275"/>
    </row>
    <row r="188" spans="1:13" s="276" customFormat="1" ht="16.5" x14ac:dyDescent="0.25">
      <c r="A188" s="319"/>
      <c r="B188" s="319"/>
      <c r="C188" s="294"/>
      <c r="D188" s="273"/>
      <c r="E188" s="273"/>
      <c r="F188" s="274"/>
      <c r="G188" s="275"/>
      <c r="H188" s="275"/>
      <c r="I188" s="275"/>
      <c r="J188" s="275"/>
      <c r="K188" s="275"/>
      <c r="L188" s="275"/>
      <c r="M188" s="275"/>
    </row>
    <row r="189" spans="1:13" s="276" customFormat="1" ht="16.5" x14ac:dyDescent="0.25">
      <c r="A189" s="319"/>
      <c r="B189" s="319"/>
      <c r="C189" s="294"/>
      <c r="D189" s="273"/>
      <c r="E189" s="273"/>
      <c r="F189" s="274"/>
      <c r="G189" s="275"/>
      <c r="H189" s="275"/>
      <c r="I189" s="275"/>
      <c r="J189" s="275"/>
      <c r="K189" s="275"/>
      <c r="L189" s="275"/>
      <c r="M189" s="275"/>
    </row>
    <row r="190" spans="1:13" s="276" customFormat="1" ht="16.5" x14ac:dyDescent="0.25">
      <c r="A190" s="319"/>
      <c r="B190" s="319"/>
      <c r="C190" s="294"/>
      <c r="D190" s="273"/>
      <c r="E190" s="273"/>
      <c r="F190" s="274"/>
      <c r="G190" s="275"/>
      <c r="H190" s="275"/>
      <c r="I190" s="275"/>
      <c r="J190" s="275"/>
      <c r="K190" s="275"/>
      <c r="L190" s="275"/>
      <c r="M190" s="275"/>
    </row>
    <row r="191" spans="1:13" s="276" customFormat="1" ht="16.5" x14ac:dyDescent="0.25">
      <c r="A191" s="319"/>
      <c r="B191" s="319"/>
      <c r="C191" s="294"/>
      <c r="D191" s="273"/>
      <c r="E191" s="273"/>
      <c r="F191" s="274"/>
      <c r="G191" s="275"/>
      <c r="H191" s="275"/>
      <c r="I191" s="275"/>
      <c r="J191" s="275"/>
      <c r="K191" s="275"/>
      <c r="L191" s="275"/>
      <c r="M191" s="275"/>
    </row>
    <row r="192" spans="1:13" s="276" customFormat="1" ht="16.5" x14ac:dyDescent="0.25">
      <c r="A192" s="319"/>
      <c r="B192" s="319"/>
      <c r="C192" s="294"/>
      <c r="D192" s="273"/>
      <c r="E192" s="273"/>
      <c r="F192" s="274"/>
      <c r="G192" s="275"/>
      <c r="H192" s="275"/>
      <c r="I192" s="275"/>
      <c r="J192" s="275"/>
      <c r="K192" s="275"/>
      <c r="L192" s="275"/>
      <c r="M192" s="275"/>
    </row>
    <row r="193" spans="1:13" s="276" customFormat="1" ht="16.5" x14ac:dyDescent="0.25">
      <c r="A193" s="319"/>
      <c r="B193" s="319"/>
      <c r="C193" s="294"/>
      <c r="D193" s="273"/>
      <c r="E193" s="273"/>
      <c r="F193" s="274"/>
      <c r="G193" s="275"/>
      <c r="H193" s="275"/>
      <c r="I193" s="275"/>
      <c r="J193" s="275"/>
      <c r="K193" s="275"/>
      <c r="L193" s="275"/>
      <c r="M193" s="275"/>
    </row>
    <row r="194" spans="1:13" s="276" customFormat="1" ht="16.5" x14ac:dyDescent="0.25">
      <c r="A194" s="319"/>
      <c r="B194" s="319"/>
      <c r="C194" s="294"/>
      <c r="D194" s="273"/>
      <c r="E194" s="273"/>
      <c r="F194" s="274"/>
      <c r="G194" s="275"/>
      <c r="H194" s="275"/>
      <c r="I194" s="275"/>
      <c r="J194" s="275"/>
      <c r="K194" s="275"/>
      <c r="L194" s="275"/>
      <c r="M194" s="275"/>
    </row>
    <row r="195" spans="1:13" s="276" customFormat="1" ht="16.5" x14ac:dyDescent="0.25">
      <c r="A195" s="319"/>
      <c r="B195" s="319"/>
      <c r="C195" s="294"/>
      <c r="D195" s="273"/>
      <c r="E195" s="273"/>
      <c r="F195" s="274"/>
      <c r="G195" s="275"/>
      <c r="H195" s="275"/>
      <c r="I195" s="275"/>
      <c r="J195" s="275"/>
      <c r="K195" s="275"/>
      <c r="L195" s="275"/>
      <c r="M195" s="275"/>
    </row>
    <row r="196" spans="1:13" s="276" customFormat="1" ht="16.5" x14ac:dyDescent="0.25">
      <c r="A196" s="319"/>
      <c r="B196" s="319"/>
      <c r="C196" s="294"/>
      <c r="D196" s="273"/>
      <c r="E196" s="273"/>
      <c r="F196" s="274"/>
      <c r="G196" s="275"/>
      <c r="H196" s="275"/>
      <c r="I196" s="275"/>
      <c r="J196" s="275"/>
      <c r="K196" s="275"/>
      <c r="L196" s="275"/>
      <c r="M196" s="275"/>
    </row>
    <row r="197" spans="1:13" s="276" customFormat="1" ht="16.5" x14ac:dyDescent="0.25">
      <c r="A197" s="319"/>
      <c r="B197" s="319"/>
      <c r="C197" s="294"/>
      <c r="D197" s="273"/>
      <c r="E197" s="273"/>
      <c r="F197" s="274"/>
      <c r="G197" s="275"/>
      <c r="H197" s="275"/>
      <c r="I197" s="275"/>
      <c r="J197" s="275"/>
      <c r="K197" s="275"/>
      <c r="L197" s="275"/>
      <c r="M197" s="275"/>
    </row>
    <row r="198" spans="1:13" s="276" customFormat="1" ht="16.5" x14ac:dyDescent="0.25">
      <c r="A198" s="319"/>
      <c r="B198" s="319"/>
      <c r="C198" s="294"/>
      <c r="D198" s="273"/>
      <c r="E198" s="273"/>
      <c r="F198" s="274"/>
      <c r="G198" s="275"/>
      <c r="H198" s="275"/>
      <c r="I198" s="275"/>
      <c r="J198" s="275"/>
      <c r="K198" s="275"/>
      <c r="L198" s="275"/>
      <c r="M198" s="275"/>
    </row>
    <row r="199" spans="1:13" s="276" customFormat="1" ht="16.5" x14ac:dyDescent="0.25">
      <c r="A199" s="319"/>
      <c r="B199" s="319"/>
      <c r="C199" s="294"/>
      <c r="D199" s="273"/>
      <c r="E199" s="273"/>
      <c r="F199" s="274"/>
      <c r="G199" s="275"/>
      <c r="H199" s="275"/>
      <c r="I199" s="275"/>
      <c r="J199" s="275"/>
      <c r="K199" s="275"/>
      <c r="L199" s="275"/>
      <c r="M199" s="275"/>
    </row>
    <row r="200" spans="1:13" s="276" customFormat="1" ht="16.5" x14ac:dyDescent="0.25">
      <c r="A200" s="319"/>
      <c r="B200" s="319"/>
      <c r="C200" s="294"/>
      <c r="D200" s="273"/>
      <c r="E200" s="273"/>
      <c r="F200" s="274"/>
      <c r="G200" s="275"/>
      <c r="H200" s="275"/>
      <c r="I200" s="275"/>
      <c r="J200" s="275"/>
      <c r="K200" s="275"/>
      <c r="L200" s="275"/>
      <c r="M200" s="275"/>
    </row>
    <row r="201" spans="1:13" s="276" customFormat="1" ht="16.5" x14ac:dyDescent="0.25">
      <c r="A201" s="319"/>
      <c r="B201" s="319"/>
      <c r="C201" s="294"/>
      <c r="D201" s="273"/>
      <c r="E201" s="273"/>
      <c r="F201" s="274"/>
      <c r="G201" s="275"/>
      <c r="H201" s="275"/>
      <c r="I201" s="275"/>
      <c r="J201" s="275"/>
      <c r="K201" s="275"/>
      <c r="L201" s="275"/>
      <c r="M201" s="275"/>
    </row>
    <row r="202" spans="1:13" s="276" customFormat="1" ht="16.5" x14ac:dyDescent="0.25">
      <c r="A202" s="319"/>
      <c r="B202" s="319"/>
      <c r="C202" s="294"/>
      <c r="D202" s="273"/>
      <c r="E202" s="273"/>
      <c r="F202" s="274"/>
      <c r="G202" s="275"/>
      <c r="H202" s="275"/>
      <c r="I202" s="275"/>
      <c r="J202" s="275"/>
      <c r="K202" s="275"/>
      <c r="L202" s="275"/>
      <c r="M202" s="275"/>
    </row>
    <row r="203" spans="1:13" s="276" customFormat="1" ht="16.5" x14ac:dyDescent="0.25">
      <c r="A203" s="319"/>
      <c r="B203" s="319"/>
      <c r="C203" s="294"/>
      <c r="D203" s="273"/>
      <c r="E203" s="273"/>
      <c r="F203" s="274"/>
      <c r="G203" s="275"/>
      <c r="H203" s="275"/>
      <c r="I203" s="275"/>
      <c r="J203" s="275"/>
      <c r="K203" s="275"/>
      <c r="L203" s="275"/>
      <c r="M203" s="275"/>
    </row>
    <row r="204" spans="1:13" s="276" customFormat="1" ht="16.5" x14ac:dyDescent="0.25">
      <c r="A204" s="319"/>
      <c r="B204" s="319"/>
      <c r="C204" s="294"/>
      <c r="D204" s="273"/>
      <c r="E204" s="273"/>
      <c r="F204" s="274"/>
      <c r="G204" s="275"/>
      <c r="H204" s="275"/>
      <c r="I204" s="275"/>
      <c r="J204" s="275"/>
      <c r="K204" s="275"/>
      <c r="L204" s="275"/>
      <c r="M204" s="275"/>
    </row>
    <row r="205" spans="1:13" s="276" customFormat="1" ht="16.5" x14ac:dyDescent="0.25">
      <c r="A205" s="319"/>
      <c r="B205" s="319"/>
      <c r="C205" s="294"/>
      <c r="D205" s="273"/>
      <c r="E205" s="273"/>
      <c r="F205" s="274"/>
      <c r="G205" s="275"/>
      <c r="H205" s="275"/>
      <c r="I205" s="275"/>
      <c r="J205" s="275"/>
      <c r="K205" s="275"/>
      <c r="L205" s="275"/>
      <c r="M205" s="275"/>
    </row>
    <row r="206" spans="1:13" s="276" customFormat="1" ht="16.5" x14ac:dyDescent="0.25">
      <c r="A206" s="319"/>
      <c r="B206" s="319"/>
      <c r="C206" s="294"/>
      <c r="D206" s="273"/>
      <c r="E206" s="273"/>
      <c r="F206" s="274"/>
      <c r="G206" s="275"/>
      <c r="H206" s="275"/>
      <c r="I206" s="275"/>
      <c r="J206" s="275"/>
      <c r="K206" s="275"/>
      <c r="L206" s="275"/>
      <c r="M206" s="275"/>
    </row>
    <row r="207" spans="1:13" s="276" customFormat="1" ht="16.5" x14ac:dyDescent="0.25">
      <c r="A207" s="319"/>
      <c r="B207" s="319"/>
      <c r="C207" s="294"/>
      <c r="D207" s="273"/>
      <c r="E207" s="273"/>
      <c r="F207" s="274"/>
      <c r="G207" s="275"/>
      <c r="H207" s="275"/>
      <c r="I207" s="275"/>
      <c r="J207" s="275"/>
      <c r="K207" s="275"/>
      <c r="L207" s="275"/>
      <c r="M207" s="275"/>
    </row>
    <row r="208" spans="1:13" s="276" customFormat="1" ht="16.5" x14ac:dyDescent="0.25">
      <c r="A208" s="319"/>
      <c r="B208" s="319"/>
      <c r="C208" s="294"/>
      <c r="D208" s="273"/>
      <c r="E208" s="273"/>
      <c r="F208" s="274"/>
      <c r="G208" s="275"/>
      <c r="H208" s="275"/>
      <c r="I208" s="275"/>
      <c r="J208" s="275"/>
      <c r="K208" s="275"/>
      <c r="L208" s="275"/>
      <c r="M208" s="275"/>
    </row>
    <row r="209" spans="1:13" s="276" customFormat="1" ht="16.5" x14ac:dyDescent="0.25">
      <c r="A209" s="319"/>
      <c r="B209" s="319"/>
      <c r="C209" s="294"/>
      <c r="D209" s="273"/>
      <c r="E209" s="273"/>
      <c r="F209" s="274"/>
      <c r="G209" s="275"/>
      <c r="H209" s="275"/>
      <c r="I209" s="275"/>
      <c r="J209" s="275"/>
      <c r="K209" s="275"/>
      <c r="L209" s="275"/>
      <c r="M209" s="275"/>
    </row>
    <row r="210" spans="1:13" s="276" customFormat="1" ht="16.5" x14ac:dyDescent="0.25">
      <c r="A210" s="319"/>
      <c r="B210" s="319"/>
      <c r="C210" s="294"/>
      <c r="D210" s="273"/>
      <c r="E210" s="273"/>
      <c r="F210" s="274"/>
      <c r="G210" s="275"/>
      <c r="H210" s="275"/>
      <c r="I210" s="275"/>
      <c r="J210" s="275"/>
      <c r="K210" s="275"/>
      <c r="L210" s="275"/>
      <c r="M210" s="275"/>
    </row>
    <row r="211" spans="1:13" s="276" customFormat="1" ht="16.5" x14ac:dyDescent="0.25">
      <c r="A211" s="319"/>
      <c r="B211" s="319"/>
      <c r="C211" s="294"/>
      <c r="D211" s="273"/>
      <c r="E211" s="273"/>
      <c r="F211" s="274"/>
      <c r="G211" s="275"/>
      <c r="H211" s="275"/>
      <c r="I211" s="275"/>
      <c r="J211" s="275"/>
      <c r="K211" s="275"/>
      <c r="L211" s="275"/>
      <c r="M211" s="275"/>
    </row>
    <row r="212" spans="1:13" s="276" customFormat="1" ht="16.5" x14ac:dyDescent="0.25">
      <c r="A212" s="319"/>
      <c r="B212" s="319"/>
      <c r="C212" s="294"/>
      <c r="D212" s="273"/>
      <c r="E212" s="273"/>
      <c r="F212" s="274"/>
      <c r="G212" s="275"/>
      <c r="H212" s="275"/>
      <c r="I212" s="275"/>
      <c r="J212" s="275"/>
      <c r="K212" s="275"/>
      <c r="L212" s="275"/>
      <c r="M212" s="275"/>
    </row>
    <row r="213" spans="1:13" s="276" customFormat="1" ht="16.5" x14ac:dyDescent="0.25">
      <c r="A213" s="319"/>
      <c r="B213" s="319"/>
      <c r="C213" s="294"/>
      <c r="D213" s="273"/>
      <c r="E213" s="273"/>
      <c r="F213" s="274"/>
      <c r="G213" s="275"/>
      <c r="H213" s="275"/>
      <c r="I213" s="275"/>
      <c r="J213" s="275"/>
      <c r="K213" s="275"/>
      <c r="L213" s="275"/>
      <c r="M213" s="275"/>
    </row>
    <row r="214" spans="1:13" s="276" customFormat="1" ht="16.5" x14ac:dyDescent="0.25">
      <c r="A214" s="319"/>
      <c r="B214" s="319"/>
      <c r="C214" s="294"/>
      <c r="D214" s="273"/>
      <c r="E214" s="273"/>
      <c r="F214" s="274"/>
      <c r="G214" s="275"/>
      <c r="H214" s="275"/>
      <c r="I214" s="275"/>
      <c r="J214" s="275"/>
      <c r="K214" s="275"/>
      <c r="L214" s="275"/>
      <c r="M214" s="275"/>
    </row>
    <row r="215" spans="1:13" s="276" customFormat="1" ht="16.5" x14ac:dyDescent="0.25">
      <c r="A215" s="319"/>
      <c r="B215" s="319"/>
      <c r="C215" s="294"/>
      <c r="D215" s="273"/>
      <c r="E215" s="273"/>
      <c r="F215" s="274"/>
      <c r="G215" s="275"/>
      <c r="H215" s="275"/>
      <c r="I215" s="275"/>
      <c r="J215" s="275"/>
      <c r="K215" s="275"/>
      <c r="L215" s="275"/>
      <c r="M215" s="275"/>
    </row>
    <row r="216" spans="1:13" s="276" customFormat="1" ht="16.5" x14ac:dyDescent="0.25">
      <c r="A216" s="319"/>
      <c r="B216" s="319"/>
      <c r="C216" s="294"/>
      <c r="D216" s="273"/>
      <c r="E216" s="273"/>
      <c r="F216" s="274"/>
      <c r="G216" s="275"/>
      <c r="H216" s="275"/>
      <c r="I216" s="275"/>
      <c r="J216" s="275"/>
      <c r="K216" s="275"/>
      <c r="L216" s="275"/>
      <c r="M216" s="275"/>
    </row>
    <row r="217" spans="1:13" s="276" customFormat="1" ht="16.5" x14ac:dyDescent="0.25">
      <c r="A217" s="319"/>
      <c r="B217" s="319"/>
      <c r="C217" s="294"/>
      <c r="D217" s="273"/>
      <c r="E217" s="273"/>
      <c r="F217" s="274"/>
      <c r="G217" s="275"/>
      <c r="H217" s="275"/>
      <c r="I217" s="275"/>
      <c r="J217" s="275"/>
      <c r="K217" s="275"/>
      <c r="L217" s="275"/>
      <c r="M217" s="275"/>
    </row>
    <row r="218" spans="1:13" s="276" customFormat="1" ht="16.5" x14ac:dyDescent="0.25">
      <c r="A218" s="319"/>
      <c r="B218" s="319"/>
      <c r="C218" s="294"/>
      <c r="D218" s="273"/>
      <c r="E218" s="273"/>
      <c r="F218" s="274"/>
      <c r="G218" s="275"/>
      <c r="H218" s="275"/>
      <c r="I218" s="275"/>
      <c r="J218" s="275"/>
      <c r="K218" s="275"/>
      <c r="L218" s="275"/>
      <c r="M218" s="275"/>
    </row>
    <row r="219" spans="1:13" s="276" customFormat="1" ht="16.5" x14ac:dyDescent="0.25">
      <c r="A219" s="319"/>
      <c r="B219" s="319"/>
      <c r="C219" s="294"/>
      <c r="D219" s="273"/>
      <c r="E219" s="273"/>
      <c r="F219" s="274"/>
      <c r="G219" s="275"/>
      <c r="H219" s="275"/>
      <c r="I219" s="275"/>
      <c r="J219" s="275"/>
      <c r="K219" s="275"/>
      <c r="L219" s="275"/>
      <c r="M219" s="275"/>
    </row>
    <row r="220" spans="1:13" s="276" customFormat="1" ht="16.5" x14ac:dyDescent="0.25">
      <c r="A220" s="319"/>
      <c r="B220" s="319"/>
      <c r="C220" s="294"/>
      <c r="D220" s="273"/>
      <c r="E220" s="273"/>
      <c r="F220" s="274"/>
      <c r="G220" s="275"/>
      <c r="H220" s="275"/>
      <c r="I220" s="275"/>
      <c r="J220" s="275"/>
      <c r="K220" s="275"/>
      <c r="L220" s="275"/>
      <c r="M220" s="275"/>
    </row>
    <row r="221" spans="1:13" s="276" customFormat="1" ht="16.5" x14ac:dyDescent="0.25">
      <c r="A221" s="319"/>
      <c r="B221" s="319"/>
      <c r="C221" s="294"/>
      <c r="D221" s="273"/>
      <c r="E221" s="273"/>
      <c r="F221" s="274"/>
      <c r="G221" s="275"/>
      <c r="H221" s="275"/>
      <c r="I221" s="275"/>
      <c r="J221" s="275"/>
      <c r="K221" s="275"/>
      <c r="L221" s="275"/>
      <c r="M221" s="275"/>
    </row>
    <row r="222" spans="1:13" s="276" customFormat="1" ht="16.5" x14ac:dyDescent="0.25">
      <c r="A222" s="319"/>
      <c r="B222" s="319"/>
      <c r="C222" s="294"/>
      <c r="D222" s="273"/>
      <c r="E222" s="273"/>
      <c r="F222" s="274"/>
      <c r="G222" s="275"/>
      <c r="H222" s="275"/>
      <c r="I222" s="275"/>
      <c r="J222" s="275"/>
      <c r="K222" s="275"/>
      <c r="L222" s="275"/>
      <c r="M222" s="275"/>
    </row>
    <row r="223" spans="1:13" s="276" customFormat="1" ht="16.5" x14ac:dyDescent="0.25">
      <c r="A223" s="319"/>
      <c r="B223" s="319"/>
      <c r="C223" s="294"/>
      <c r="D223" s="273"/>
      <c r="E223" s="273"/>
      <c r="F223" s="274"/>
      <c r="G223" s="275"/>
      <c r="H223" s="275"/>
      <c r="I223" s="275"/>
      <c r="J223" s="275"/>
      <c r="K223" s="275"/>
      <c r="L223" s="275"/>
      <c r="M223" s="275"/>
    </row>
    <row r="224" spans="1:13" s="276" customFormat="1" ht="16.5" x14ac:dyDescent="0.25">
      <c r="A224" s="319"/>
      <c r="B224" s="319"/>
      <c r="C224" s="294"/>
      <c r="D224" s="273"/>
      <c r="E224" s="273"/>
      <c r="F224" s="274"/>
      <c r="G224" s="275"/>
      <c r="H224" s="275"/>
      <c r="I224" s="275"/>
      <c r="J224" s="275"/>
      <c r="K224" s="275"/>
      <c r="L224" s="275"/>
      <c r="M224" s="275"/>
    </row>
    <row r="225" spans="1:13" s="276" customFormat="1" ht="16.5" x14ac:dyDescent="0.25">
      <c r="A225" s="319"/>
      <c r="B225" s="319"/>
      <c r="C225" s="294"/>
      <c r="D225" s="273"/>
      <c r="E225" s="273"/>
      <c r="F225" s="274"/>
      <c r="G225" s="275"/>
      <c r="H225" s="275"/>
      <c r="I225" s="275"/>
      <c r="J225" s="275"/>
      <c r="K225" s="275"/>
      <c r="L225" s="275"/>
      <c r="M225" s="275"/>
    </row>
    <row r="226" spans="1:13" s="276" customFormat="1" ht="16.5" x14ac:dyDescent="0.25">
      <c r="A226" s="319"/>
      <c r="B226" s="319"/>
      <c r="C226" s="294"/>
      <c r="D226" s="273"/>
      <c r="E226" s="273"/>
      <c r="F226" s="274"/>
      <c r="G226" s="275"/>
      <c r="H226" s="275"/>
      <c r="I226" s="275"/>
      <c r="J226" s="275"/>
      <c r="K226" s="275"/>
      <c r="L226" s="275"/>
      <c r="M226" s="275"/>
    </row>
    <row r="227" spans="1:13" s="276" customFormat="1" ht="16.5" x14ac:dyDescent="0.25">
      <c r="A227" s="319"/>
      <c r="B227" s="319"/>
      <c r="C227" s="294"/>
      <c r="D227" s="273"/>
      <c r="E227" s="273"/>
      <c r="F227" s="274"/>
      <c r="G227" s="275"/>
      <c r="H227" s="275"/>
      <c r="I227" s="275"/>
      <c r="J227" s="275"/>
      <c r="K227" s="275"/>
      <c r="L227" s="275"/>
      <c r="M227" s="275"/>
    </row>
    <row r="228" spans="1:13" s="276" customFormat="1" ht="16.5" x14ac:dyDescent="0.25">
      <c r="A228" s="319"/>
      <c r="B228" s="319"/>
      <c r="C228" s="294"/>
      <c r="D228" s="273"/>
      <c r="E228" s="273"/>
      <c r="F228" s="274"/>
      <c r="G228" s="275"/>
      <c r="H228" s="275"/>
      <c r="I228" s="275"/>
      <c r="J228" s="275"/>
      <c r="K228" s="275"/>
      <c r="L228" s="275"/>
      <c r="M228" s="275"/>
    </row>
    <row r="229" spans="1:13" s="276" customFormat="1" ht="16.5" x14ac:dyDescent="0.25">
      <c r="A229" s="319"/>
      <c r="B229" s="319"/>
      <c r="C229" s="294"/>
      <c r="D229" s="273"/>
      <c r="E229" s="273"/>
      <c r="F229" s="274"/>
      <c r="G229" s="275"/>
      <c r="H229" s="275"/>
      <c r="I229" s="275"/>
      <c r="J229" s="275"/>
      <c r="K229" s="275"/>
      <c r="L229" s="275"/>
      <c r="M229" s="275"/>
    </row>
    <row r="230" spans="1:13" s="276" customFormat="1" ht="16.5" x14ac:dyDescent="0.25">
      <c r="A230" s="319"/>
      <c r="B230" s="319"/>
      <c r="C230" s="294"/>
      <c r="D230" s="273"/>
      <c r="E230" s="273"/>
      <c r="F230" s="274"/>
      <c r="G230" s="275"/>
      <c r="H230" s="275"/>
      <c r="I230" s="275"/>
      <c r="J230" s="275"/>
      <c r="K230" s="275"/>
      <c r="L230" s="275"/>
      <c r="M230" s="275"/>
    </row>
    <row r="231" spans="1:13" s="276" customFormat="1" ht="16.5" x14ac:dyDescent="0.25">
      <c r="A231" s="319"/>
      <c r="B231" s="319"/>
      <c r="C231" s="294"/>
      <c r="D231" s="273"/>
      <c r="E231" s="273"/>
      <c r="F231" s="274"/>
      <c r="G231" s="275"/>
      <c r="H231" s="275"/>
      <c r="I231" s="275"/>
      <c r="J231" s="275"/>
      <c r="K231" s="275"/>
      <c r="L231" s="275"/>
      <c r="M231" s="275"/>
    </row>
    <row r="232" spans="1:13" s="276" customFormat="1" ht="16.5" x14ac:dyDescent="0.25">
      <c r="A232" s="319"/>
      <c r="B232" s="319"/>
      <c r="C232" s="294"/>
      <c r="D232" s="273"/>
      <c r="E232" s="273"/>
      <c r="F232" s="274"/>
      <c r="G232" s="275"/>
      <c r="H232" s="275"/>
      <c r="I232" s="275"/>
      <c r="J232" s="275"/>
      <c r="K232" s="275"/>
      <c r="L232" s="275"/>
      <c r="M232" s="275"/>
    </row>
    <row r="233" spans="1:13" s="276" customFormat="1" ht="16.5" x14ac:dyDescent="0.25">
      <c r="A233" s="319"/>
      <c r="B233" s="319"/>
      <c r="C233" s="294"/>
      <c r="D233" s="273"/>
      <c r="E233" s="273"/>
      <c r="F233" s="274"/>
      <c r="G233" s="275"/>
      <c r="H233" s="275"/>
      <c r="I233" s="275"/>
      <c r="J233" s="275"/>
      <c r="K233" s="275"/>
      <c r="L233" s="275"/>
      <c r="M233" s="275"/>
    </row>
    <row r="234" spans="1:13" s="276" customFormat="1" ht="16.5" x14ac:dyDescent="0.25">
      <c r="A234" s="319"/>
      <c r="B234" s="319"/>
      <c r="C234" s="294"/>
      <c r="D234" s="273"/>
      <c r="E234" s="273"/>
      <c r="F234" s="274"/>
      <c r="G234" s="275"/>
      <c r="H234" s="275"/>
      <c r="I234" s="275"/>
      <c r="J234" s="275"/>
      <c r="K234" s="275"/>
      <c r="L234" s="275"/>
      <c r="M234" s="275"/>
    </row>
    <row r="235" spans="1:13" s="276" customFormat="1" ht="16.5" x14ac:dyDescent="0.25">
      <c r="A235" s="319"/>
      <c r="B235" s="319"/>
      <c r="C235" s="294"/>
      <c r="D235" s="273"/>
      <c r="E235" s="273"/>
      <c r="F235" s="274"/>
      <c r="G235" s="275"/>
      <c r="H235" s="275"/>
      <c r="I235" s="275"/>
      <c r="J235" s="275"/>
      <c r="K235" s="275"/>
      <c r="L235" s="275"/>
      <c r="M235" s="275"/>
    </row>
    <row r="236" spans="1:13" s="276" customFormat="1" ht="16.5" x14ac:dyDescent="0.25">
      <c r="A236" s="319"/>
      <c r="B236" s="319"/>
      <c r="C236" s="294"/>
      <c r="D236" s="273"/>
      <c r="E236" s="273"/>
      <c r="F236" s="274"/>
      <c r="G236" s="275"/>
      <c r="H236" s="275"/>
      <c r="I236" s="275"/>
      <c r="J236" s="275"/>
      <c r="K236" s="275"/>
      <c r="L236" s="275"/>
      <c r="M236" s="275"/>
    </row>
    <row r="237" spans="1:13" s="276" customFormat="1" ht="16.5" x14ac:dyDescent="0.25">
      <c r="A237" s="319"/>
      <c r="B237" s="319"/>
      <c r="C237" s="294"/>
      <c r="D237" s="273"/>
      <c r="E237" s="273"/>
      <c r="F237" s="274"/>
      <c r="G237" s="275"/>
      <c r="H237" s="275"/>
      <c r="I237" s="275"/>
      <c r="J237" s="275"/>
      <c r="K237" s="275"/>
      <c r="L237" s="275"/>
      <c r="M237" s="275"/>
    </row>
    <row r="238" spans="1:13" s="276" customFormat="1" ht="16.5" x14ac:dyDescent="0.25">
      <c r="A238" s="319"/>
      <c r="B238" s="319"/>
      <c r="C238" s="294"/>
      <c r="D238" s="273"/>
      <c r="E238" s="273"/>
      <c r="F238" s="274"/>
      <c r="G238" s="275"/>
      <c r="H238" s="275"/>
      <c r="I238" s="275"/>
      <c r="J238" s="275"/>
      <c r="K238" s="275"/>
      <c r="L238" s="275"/>
      <c r="M238" s="275"/>
    </row>
    <row r="239" spans="1:13" s="276" customFormat="1" ht="16.5" x14ac:dyDescent="0.25">
      <c r="A239" s="319"/>
      <c r="B239" s="319"/>
      <c r="C239" s="294"/>
      <c r="D239" s="273"/>
      <c r="E239" s="273"/>
      <c r="F239" s="274"/>
      <c r="G239" s="275"/>
      <c r="H239" s="275"/>
      <c r="I239" s="275"/>
      <c r="J239" s="275"/>
      <c r="K239" s="275"/>
      <c r="L239" s="275"/>
      <c r="M239" s="275"/>
    </row>
    <row r="240" spans="1:13" s="276" customFormat="1" ht="16.5" x14ac:dyDescent="0.25">
      <c r="A240" s="319"/>
      <c r="B240" s="319"/>
      <c r="C240" s="294"/>
      <c r="D240" s="273"/>
      <c r="E240" s="273"/>
      <c r="F240" s="274"/>
      <c r="G240" s="275"/>
      <c r="H240" s="275"/>
      <c r="I240" s="275"/>
      <c r="J240" s="275"/>
      <c r="K240" s="275"/>
      <c r="L240" s="275"/>
      <c r="M240" s="275"/>
    </row>
    <row r="241" spans="1:13" s="276" customFormat="1" ht="16.5" x14ac:dyDescent="0.25">
      <c r="A241" s="319"/>
      <c r="B241" s="319"/>
      <c r="C241" s="294"/>
      <c r="D241" s="273"/>
      <c r="E241" s="273"/>
      <c r="F241" s="274"/>
      <c r="G241" s="275"/>
      <c r="H241" s="275"/>
      <c r="I241" s="275"/>
      <c r="J241" s="275"/>
      <c r="K241" s="275"/>
      <c r="L241" s="275"/>
      <c r="M241" s="275"/>
    </row>
    <row r="242" spans="1:13" s="276" customFormat="1" ht="16.5" x14ac:dyDescent="0.25">
      <c r="A242" s="319"/>
      <c r="B242" s="319"/>
      <c r="C242" s="294"/>
      <c r="D242" s="273"/>
      <c r="E242" s="273"/>
      <c r="F242" s="274"/>
      <c r="G242" s="275"/>
      <c r="H242" s="275"/>
      <c r="I242" s="275"/>
      <c r="J242" s="275"/>
      <c r="K242" s="275"/>
      <c r="L242" s="275"/>
      <c r="M242" s="275"/>
    </row>
    <row r="243" spans="1:13" ht="15.75" x14ac:dyDescent="0.25">
      <c r="C243" s="295"/>
      <c r="D243" s="284"/>
      <c r="E243" s="284"/>
      <c r="F243" s="285"/>
      <c r="G243" s="286"/>
      <c r="H243" s="286"/>
      <c r="I243" s="286"/>
      <c r="J243" s="286"/>
      <c r="K243" s="286"/>
      <c r="L243" s="286"/>
      <c r="M243" s="286"/>
    </row>
    <row r="244" spans="1:13" ht="15.75" x14ac:dyDescent="0.25">
      <c r="C244" s="295"/>
      <c r="D244" s="284"/>
      <c r="E244" s="284"/>
      <c r="F244" s="285"/>
      <c r="G244" s="286"/>
      <c r="H244" s="286"/>
      <c r="I244" s="286"/>
      <c r="J244" s="286"/>
      <c r="K244" s="286"/>
      <c r="L244" s="286"/>
      <c r="M244" s="286"/>
    </row>
    <row r="245" spans="1:13" ht="15.75" x14ac:dyDescent="0.25">
      <c r="C245" s="295"/>
      <c r="D245" s="284"/>
      <c r="E245" s="284"/>
      <c r="F245" s="285"/>
      <c r="G245" s="286"/>
      <c r="H245" s="286"/>
      <c r="I245" s="286"/>
      <c r="J245" s="286"/>
      <c r="K245" s="286"/>
      <c r="L245" s="286"/>
      <c r="M245" s="286"/>
    </row>
    <row r="246" spans="1:13" ht="15.75" x14ac:dyDescent="0.25">
      <c r="C246" s="295"/>
      <c r="D246" s="284"/>
      <c r="E246" s="284"/>
      <c r="F246" s="285"/>
      <c r="G246" s="286"/>
      <c r="H246" s="286"/>
      <c r="I246" s="286"/>
      <c r="J246" s="286"/>
      <c r="K246" s="286"/>
      <c r="L246" s="286"/>
      <c r="M246" s="286"/>
    </row>
    <row r="247" spans="1:13" ht="15.75" x14ac:dyDescent="0.25">
      <c r="C247" s="295"/>
      <c r="D247" s="284"/>
      <c r="E247" s="284"/>
      <c r="F247" s="285"/>
      <c r="G247" s="286"/>
      <c r="H247" s="286"/>
      <c r="I247" s="286"/>
      <c r="J247" s="286"/>
      <c r="K247" s="286"/>
      <c r="L247" s="286"/>
      <c r="M247" s="286"/>
    </row>
    <row r="248" spans="1:13" ht="15.75" x14ac:dyDescent="0.25">
      <c r="C248" s="295"/>
      <c r="D248" s="284"/>
      <c r="E248" s="284"/>
      <c r="F248" s="285"/>
      <c r="G248" s="286"/>
      <c r="H248" s="286"/>
      <c r="I248" s="286"/>
      <c r="J248" s="286"/>
      <c r="K248" s="286"/>
      <c r="L248" s="286"/>
      <c r="M248" s="286"/>
    </row>
    <row r="249" spans="1:13" ht="15.75" x14ac:dyDescent="0.25">
      <c r="C249" s="295"/>
      <c r="D249" s="284"/>
      <c r="E249" s="284"/>
      <c r="F249" s="285"/>
      <c r="G249" s="286"/>
      <c r="H249" s="286"/>
      <c r="I249" s="286"/>
      <c r="J249" s="286"/>
      <c r="K249" s="286"/>
      <c r="L249" s="286"/>
      <c r="M249" s="286"/>
    </row>
    <row r="250" spans="1:13" ht="15.75" x14ac:dyDescent="0.25">
      <c r="C250" s="295"/>
      <c r="D250" s="284"/>
      <c r="E250" s="284"/>
      <c r="F250" s="285"/>
      <c r="G250" s="286"/>
      <c r="H250" s="286"/>
      <c r="I250" s="286"/>
      <c r="J250" s="286"/>
      <c r="K250" s="286"/>
      <c r="L250" s="286"/>
      <c r="M250" s="286"/>
    </row>
    <row r="251" spans="1:13" ht="15.75" x14ac:dyDescent="0.25">
      <c r="C251" s="295"/>
      <c r="D251" s="284"/>
      <c r="E251" s="284"/>
      <c r="F251" s="285"/>
      <c r="G251" s="286"/>
      <c r="H251" s="286"/>
      <c r="I251" s="286"/>
      <c r="J251" s="286"/>
      <c r="K251" s="286"/>
      <c r="L251" s="286"/>
      <c r="M251" s="286"/>
    </row>
    <row r="252" spans="1:13" ht="15.75" x14ac:dyDescent="0.25">
      <c r="C252" s="295"/>
      <c r="D252" s="284"/>
      <c r="E252" s="284"/>
      <c r="F252" s="285"/>
      <c r="G252" s="286"/>
      <c r="H252" s="286"/>
      <c r="I252" s="286"/>
      <c r="J252" s="286"/>
      <c r="K252" s="286"/>
      <c r="L252" s="286"/>
      <c r="M252" s="286"/>
    </row>
    <row r="253" spans="1:13" ht="15.75" x14ac:dyDescent="0.25">
      <c r="C253" s="295"/>
      <c r="D253" s="284"/>
      <c r="E253" s="284"/>
      <c r="F253" s="285"/>
      <c r="G253" s="286"/>
      <c r="H253" s="286"/>
      <c r="I253" s="286"/>
      <c r="J253" s="286"/>
      <c r="K253" s="286"/>
      <c r="L253" s="286"/>
      <c r="M253" s="286"/>
    </row>
    <row r="254" spans="1:13" ht="15.75" x14ac:dyDescent="0.25">
      <c r="C254" s="295"/>
      <c r="D254" s="284"/>
      <c r="E254" s="284"/>
      <c r="F254" s="285"/>
      <c r="G254" s="286"/>
      <c r="H254" s="286"/>
      <c r="I254" s="286"/>
      <c r="J254" s="286"/>
      <c r="K254" s="286"/>
      <c r="L254" s="286"/>
      <c r="M254" s="286"/>
    </row>
    <row r="255" spans="1:13" ht="15.75" x14ac:dyDescent="0.25">
      <c r="C255" s="295"/>
      <c r="D255" s="284"/>
      <c r="E255" s="284"/>
      <c r="F255" s="285"/>
      <c r="G255" s="286"/>
      <c r="H255" s="286"/>
      <c r="I255" s="286"/>
      <c r="J255" s="286"/>
      <c r="K255" s="286"/>
      <c r="L255" s="286"/>
      <c r="M255" s="286"/>
    </row>
    <row r="256" spans="1:13" ht="15.75" x14ac:dyDescent="0.25">
      <c r="C256" s="295"/>
      <c r="D256" s="284"/>
      <c r="E256" s="284"/>
      <c r="F256" s="285"/>
      <c r="G256" s="286"/>
      <c r="H256" s="286"/>
      <c r="I256" s="286"/>
      <c r="J256" s="286"/>
      <c r="K256" s="286"/>
      <c r="L256" s="286"/>
      <c r="M256" s="286"/>
    </row>
    <row r="257" spans="3:13" ht="15.75" x14ac:dyDescent="0.25">
      <c r="C257" s="295"/>
      <c r="D257" s="284"/>
      <c r="E257" s="284"/>
      <c r="F257" s="285"/>
      <c r="G257" s="286"/>
      <c r="H257" s="286"/>
      <c r="I257" s="286"/>
      <c r="J257" s="286"/>
      <c r="K257" s="286"/>
      <c r="L257" s="286"/>
      <c r="M257" s="286"/>
    </row>
    <row r="258" spans="3:13" ht="15.75" x14ac:dyDescent="0.25">
      <c r="C258" s="295"/>
      <c r="D258" s="284"/>
      <c r="E258" s="284"/>
      <c r="F258" s="285"/>
      <c r="G258" s="286"/>
      <c r="H258" s="286"/>
      <c r="I258" s="286"/>
      <c r="J258" s="286"/>
      <c r="K258" s="286"/>
      <c r="L258" s="286"/>
      <c r="M258" s="286"/>
    </row>
    <row r="259" spans="3:13" ht="15.75" x14ac:dyDescent="0.25">
      <c r="C259" s="295"/>
      <c r="D259" s="284"/>
      <c r="E259" s="284"/>
      <c r="F259" s="285"/>
      <c r="G259" s="286"/>
      <c r="H259" s="286"/>
      <c r="I259" s="286"/>
      <c r="J259" s="286"/>
      <c r="K259" s="286"/>
      <c r="L259" s="286"/>
      <c r="M259" s="286"/>
    </row>
    <row r="260" spans="3:13" ht="15.75" x14ac:dyDescent="0.25">
      <c r="C260" s="295"/>
      <c r="D260" s="284"/>
      <c r="E260" s="284"/>
      <c r="F260" s="285"/>
      <c r="G260" s="286"/>
      <c r="H260" s="286"/>
      <c r="I260" s="286"/>
      <c r="J260" s="286"/>
      <c r="K260" s="286"/>
      <c r="L260" s="286"/>
      <c r="M260" s="286"/>
    </row>
    <row r="261" spans="3:13" ht="15.75" x14ac:dyDescent="0.25">
      <c r="C261" s="295"/>
      <c r="D261" s="284"/>
      <c r="E261" s="284"/>
      <c r="F261" s="285"/>
      <c r="G261" s="286"/>
      <c r="H261" s="286"/>
      <c r="I261" s="286"/>
      <c r="J261" s="286"/>
      <c r="K261" s="286"/>
      <c r="L261" s="286"/>
      <c r="M261" s="286"/>
    </row>
    <row r="262" spans="3:13" ht="15.75" x14ac:dyDescent="0.25">
      <c r="C262" s="295"/>
      <c r="D262" s="284"/>
      <c r="E262" s="284"/>
      <c r="F262" s="285"/>
      <c r="G262" s="286"/>
      <c r="H262" s="286"/>
      <c r="I262" s="286"/>
      <c r="J262" s="286"/>
      <c r="K262" s="286"/>
      <c r="L262" s="286"/>
      <c r="M262" s="286"/>
    </row>
    <row r="263" spans="3:13" ht="15.75" x14ac:dyDescent="0.25">
      <c r="C263" s="295"/>
      <c r="D263" s="284"/>
      <c r="E263" s="284"/>
      <c r="F263" s="285"/>
      <c r="G263" s="286"/>
      <c r="H263" s="286"/>
      <c r="I263" s="286"/>
      <c r="J263" s="286"/>
      <c r="K263" s="286"/>
      <c r="L263" s="286"/>
      <c r="M263" s="286"/>
    </row>
    <row r="264" spans="3:13" ht="15.75" x14ac:dyDescent="0.25">
      <c r="C264" s="295"/>
      <c r="D264" s="284"/>
      <c r="E264" s="284"/>
      <c r="F264" s="285"/>
      <c r="G264" s="286"/>
      <c r="H264" s="286"/>
      <c r="I264" s="286"/>
      <c r="J264" s="286"/>
      <c r="K264" s="286"/>
      <c r="L264" s="286"/>
      <c r="M264" s="286"/>
    </row>
    <row r="265" spans="3:13" ht="15.75" x14ac:dyDescent="0.25">
      <c r="C265" s="295"/>
      <c r="D265" s="284"/>
      <c r="E265" s="284"/>
      <c r="F265" s="285"/>
      <c r="G265" s="286"/>
      <c r="H265" s="286"/>
      <c r="I265" s="286"/>
      <c r="J265" s="286"/>
      <c r="K265" s="286"/>
      <c r="L265" s="286"/>
      <c r="M265" s="286"/>
    </row>
    <row r="266" spans="3:13" ht="15.75" x14ac:dyDescent="0.25">
      <c r="C266" s="295"/>
      <c r="D266" s="284"/>
      <c r="E266" s="284"/>
      <c r="F266" s="285"/>
      <c r="G266" s="286"/>
      <c r="H266" s="286"/>
      <c r="I266" s="286"/>
      <c r="J266" s="286"/>
      <c r="K266" s="286"/>
      <c r="L266" s="286"/>
      <c r="M266" s="286"/>
    </row>
    <row r="267" spans="3:13" ht="15.75" x14ac:dyDescent="0.25">
      <c r="C267" s="295"/>
      <c r="D267" s="284"/>
      <c r="E267" s="284"/>
      <c r="F267" s="285"/>
      <c r="G267" s="286"/>
      <c r="H267" s="286"/>
      <c r="I267" s="286"/>
      <c r="J267" s="286"/>
      <c r="K267" s="286"/>
      <c r="L267" s="286"/>
      <c r="M267" s="286"/>
    </row>
    <row r="268" spans="3:13" ht="15.75" x14ac:dyDescent="0.25">
      <c r="C268" s="295"/>
      <c r="D268" s="284"/>
      <c r="E268" s="284"/>
      <c r="F268" s="285"/>
      <c r="G268" s="286"/>
      <c r="H268" s="286"/>
      <c r="I268" s="286"/>
      <c r="J268" s="286"/>
      <c r="K268" s="286"/>
      <c r="L268" s="286"/>
      <c r="M268" s="286"/>
    </row>
    <row r="269" spans="3:13" ht="15.75" x14ac:dyDescent="0.25">
      <c r="C269" s="295"/>
      <c r="D269" s="284"/>
      <c r="E269" s="284"/>
      <c r="F269" s="285"/>
      <c r="G269" s="286"/>
      <c r="H269" s="286"/>
      <c r="I269" s="286"/>
      <c r="J269" s="286"/>
      <c r="K269" s="286"/>
      <c r="L269" s="286"/>
      <c r="M269" s="286"/>
    </row>
    <row r="270" spans="3:13" ht="15.75" x14ac:dyDescent="0.25">
      <c r="C270" s="295"/>
      <c r="D270" s="284"/>
      <c r="E270" s="284"/>
      <c r="F270" s="285"/>
      <c r="G270" s="286"/>
      <c r="H270" s="286"/>
      <c r="I270" s="286"/>
      <c r="J270" s="286"/>
      <c r="K270" s="286"/>
      <c r="L270" s="286"/>
      <c r="M270" s="286"/>
    </row>
    <row r="271" spans="3:13" ht="15.75" x14ac:dyDescent="0.25">
      <c r="C271" s="295"/>
      <c r="D271" s="284"/>
      <c r="E271" s="284"/>
      <c r="F271" s="285"/>
      <c r="G271" s="286"/>
      <c r="H271" s="286"/>
      <c r="I271" s="286"/>
      <c r="J271" s="286"/>
      <c r="K271" s="286"/>
      <c r="L271" s="286"/>
      <c r="M271" s="286"/>
    </row>
    <row r="272" spans="3:13" ht="15.75" x14ac:dyDescent="0.25">
      <c r="C272" s="295"/>
      <c r="D272" s="284"/>
      <c r="E272" s="284"/>
      <c r="F272" s="285"/>
      <c r="G272" s="286"/>
      <c r="H272" s="286"/>
      <c r="I272" s="286"/>
      <c r="J272" s="286"/>
      <c r="K272" s="286"/>
      <c r="L272" s="286"/>
      <c r="M272" s="286"/>
    </row>
    <row r="273" spans="3:13" ht="15.75" x14ac:dyDescent="0.25">
      <c r="C273" s="295"/>
      <c r="D273" s="284"/>
      <c r="E273" s="284"/>
      <c r="F273" s="285"/>
      <c r="G273" s="286"/>
      <c r="H273" s="286"/>
      <c r="I273" s="286"/>
      <c r="J273" s="286"/>
      <c r="K273" s="286"/>
      <c r="L273" s="286"/>
      <c r="M273" s="286"/>
    </row>
    <row r="274" spans="3:13" ht="15.75" x14ac:dyDescent="0.25">
      <c r="C274" s="295"/>
      <c r="D274" s="284"/>
      <c r="E274" s="284"/>
      <c r="F274" s="285"/>
      <c r="G274" s="286"/>
      <c r="H274" s="286"/>
      <c r="I274" s="286"/>
      <c r="J274" s="286"/>
      <c r="K274" s="286"/>
      <c r="L274" s="286"/>
      <c r="M274" s="286"/>
    </row>
    <row r="275" spans="3:13" ht="15.75" x14ac:dyDescent="0.25">
      <c r="C275" s="295"/>
      <c r="D275" s="284"/>
      <c r="E275" s="284"/>
      <c r="F275" s="285"/>
      <c r="G275" s="286"/>
      <c r="H275" s="286"/>
      <c r="I275" s="286"/>
      <c r="J275" s="286"/>
      <c r="K275" s="286"/>
      <c r="L275" s="286"/>
      <c r="M275" s="286"/>
    </row>
    <row r="276" spans="3:13" ht="15.75" x14ac:dyDescent="0.25">
      <c r="C276" s="295"/>
      <c r="D276" s="284"/>
      <c r="E276" s="284"/>
      <c r="F276" s="285"/>
      <c r="G276" s="286"/>
      <c r="H276" s="286"/>
      <c r="I276" s="286"/>
      <c r="J276" s="286"/>
      <c r="K276" s="286"/>
      <c r="L276" s="286"/>
      <c r="M276" s="286"/>
    </row>
    <row r="277" spans="3:13" ht="15.75" x14ac:dyDescent="0.25">
      <c r="C277" s="295"/>
      <c r="D277" s="284"/>
      <c r="E277" s="284"/>
      <c r="F277" s="285"/>
      <c r="G277" s="286"/>
      <c r="H277" s="286"/>
      <c r="I277" s="286"/>
      <c r="J277" s="286"/>
      <c r="K277" s="286"/>
      <c r="L277" s="286"/>
      <c r="M277" s="286"/>
    </row>
    <row r="278" spans="3:13" ht="15.75" x14ac:dyDescent="0.25">
      <c r="C278" s="295"/>
      <c r="D278" s="284"/>
      <c r="E278" s="284"/>
      <c r="F278" s="285"/>
      <c r="G278" s="286"/>
      <c r="H278" s="286"/>
      <c r="I278" s="286"/>
      <c r="J278" s="286"/>
      <c r="K278" s="286"/>
      <c r="L278" s="286"/>
      <c r="M278" s="286"/>
    </row>
    <row r="279" spans="3:13" ht="15.75" x14ac:dyDescent="0.25">
      <c r="C279" s="295"/>
      <c r="D279" s="284"/>
      <c r="E279" s="284"/>
      <c r="F279" s="285"/>
      <c r="G279" s="286"/>
      <c r="H279" s="286"/>
      <c r="I279" s="286"/>
      <c r="J279" s="286"/>
      <c r="K279" s="286"/>
      <c r="L279" s="286"/>
      <c r="M279" s="286"/>
    </row>
    <row r="280" spans="3:13" ht="15.75" x14ac:dyDescent="0.25">
      <c r="C280" s="295"/>
      <c r="D280" s="284"/>
      <c r="E280" s="284"/>
      <c r="F280" s="285"/>
      <c r="G280" s="286"/>
      <c r="H280" s="286"/>
      <c r="I280" s="286"/>
      <c r="J280" s="286"/>
      <c r="K280" s="286"/>
      <c r="L280" s="286"/>
      <c r="M280" s="286"/>
    </row>
    <row r="281" spans="3:13" ht="15.75" x14ac:dyDescent="0.25">
      <c r="C281" s="295"/>
      <c r="D281" s="284"/>
      <c r="E281" s="284"/>
      <c r="F281" s="285"/>
      <c r="G281" s="286"/>
      <c r="H281" s="286"/>
      <c r="I281" s="286"/>
      <c r="J281" s="286"/>
      <c r="K281" s="286"/>
      <c r="L281" s="286"/>
      <c r="M281" s="286"/>
    </row>
    <row r="282" spans="3:13" ht="15.75" x14ac:dyDescent="0.25">
      <c r="C282" s="295"/>
      <c r="D282" s="284"/>
      <c r="E282" s="284"/>
      <c r="F282" s="285"/>
      <c r="G282" s="286"/>
      <c r="H282" s="286"/>
      <c r="I282" s="286"/>
      <c r="J282" s="286"/>
      <c r="K282" s="286"/>
      <c r="L282" s="286"/>
      <c r="M282" s="286"/>
    </row>
    <row r="283" spans="3:13" ht="15.75" x14ac:dyDescent="0.25">
      <c r="C283" s="295"/>
      <c r="D283" s="284"/>
      <c r="E283" s="284"/>
      <c r="F283" s="285"/>
      <c r="G283" s="286"/>
      <c r="H283" s="286"/>
      <c r="I283" s="286"/>
      <c r="J283" s="286"/>
      <c r="K283" s="286"/>
      <c r="L283" s="286"/>
      <c r="M283" s="286"/>
    </row>
    <row r="284" spans="3:13" ht="15.75" x14ac:dyDescent="0.25">
      <c r="C284" s="295"/>
      <c r="D284" s="284"/>
      <c r="E284" s="284"/>
      <c r="F284" s="285"/>
      <c r="G284" s="286"/>
      <c r="H284" s="286"/>
      <c r="I284" s="286"/>
      <c r="J284" s="286"/>
      <c r="K284" s="286"/>
      <c r="L284" s="286"/>
      <c r="M284" s="286"/>
    </row>
    <row r="285" spans="3:13" ht="15.75" x14ac:dyDescent="0.25">
      <c r="C285" s="295"/>
      <c r="D285" s="284"/>
      <c r="E285" s="284"/>
      <c r="F285" s="285"/>
      <c r="G285" s="286"/>
      <c r="H285" s="286"/>
      <c r="I285" s="286"/>
      <c r="J285" s="286"/>
      <c r="K285" s="286"/>
      <c r="L285" s="286"/>
      <c r="M285" s="286"/>
    </row>
    <row r="286" spans="3:13" ht="15.75" x14ac:dyDescent="0.25">
      <c r="C286" s="295"/>
      <c r="D286" s="284"/>
      <c r="E286" s="284"/>
      <c r="F286" s="285"/>
      <c r="G286" s="286"/>
      <c r="H286" s="286"/>
      <c r="I286" s="286"/>
      <c r="J286" s="286"/>
      <c r="K286" s="286"/>
      <c r="L286" s="286"/>
      <c r="M286" s="286"/>
    </row>
    <row r="287" spans="3:13" ht="15.75" x14ac:dyDescent="0.25">
      <c r="C287" s="295"/>
      <c r="D287" s="284"/>
      <c r="E287" s="284"/>
      <c r="F287" s="285"/>
      <c r="G287" s="286"/>
      <c r="H287" s="286"/>
      <c r="I287" s="286"/>
      <c r="J287" s="286"/>
      <c r="K287" s="286"/>
      <c r="L287" s="286"/>
      <c r="M287" s="286"/>
    </row>
    <row r="288" spans="3:13" ht="15.75" x14ac:dyDescent="0.25">
      <c r="C288" s="295"/>
      <c r="D288" s="284"/>
      <c r="E288" s="284"/>
      <c r="F288" s="285"/>
      <c r="G288" s="286"/>
      <c r="H288" s="286"/>
      <c r="I288" s="286"/>
      <c r="J288" s="286"/>
      <c r="K288" s="286"/>
      <c r="L288" s="286"/>
      <c r="M288" s="286"/>
    </row>
    <row r="289" spans="3:13" ht="15.75" x14ac:dyDescent="0.25">
      <c r="C289" s="295"/>
      <c r="D289" s="284"/>
      <c r="E289" s="284"/>
      <c r="F289" s="285"/>
      <c r="G289" s="286"/>
      <c r="H289" s="286"/>
      <c r="I289" s="286"/>
      <c r="J289" s="286"/>
      <c r="K289" s="286"/>
      <c r="L289" s="286"/>
      <c r="M289" s="286"/>
    </row>
    <row r="290" spans="3:13" ht="15.75" x14ac:dyDescent="0.25">
      <c r="C290" s="295"/>
      <c r="D290" s="284"/>
      <c r="E290" s="284"/>
      <c r="F290" s="285"/>
      <c r="G290" s="286"/>
      <c r="H290" s="286"/>
      <c r="I290" s="286"/>
      <c r="J290" s="286"/>
      <c r="K290" s="286"/>
      <c r="L290" s="286"/>
      <c r="M290" s="286"/>
    </row>
    <row r="291" spans="3:13" ht="15.75" x14ac:dyDescent="0.25">
      <c r="C291" s="295"/>
      <c r="D291" s="284"/>
      <c r="E291" s="284"/>
      <c r="F291" s="285"/>
      <c r="G291" s="286"/>
      <c r="H291" s="286"/>
      <c r="I291" s="286"/>
      <c r="J291" s="286"/>
      <c r="K291" s="286"/>
      <c r="L291" s="286"/>
      <c r="M291" s="286"/>
    </row>
    <row r="292" spans="3:13" ht="15.75" x14ac:dyDescent="0.25">
      <c r="C292" s="295"/>
      <c r="D292" s="284"/>
      <c r="E292" s="284"/>
      <c r="F292" s="285"/>
      <c r="G292" s="286"/>
      <c r="H292" s="286"/>
      <c r="I292" s="286"/>
      <c r="J292" s="286"/>
      <c r="K292" s="286"/>
      <c r="L292" s="286"/>
      <c r="M292" s="286"/>
    </row>
    <row r="293" spans="3:13" ht="15.75" x14ac:dyDescent="0.25">
      <c r="C293" s="295"/>
      <c r="D293" s="284"/>
      <c r="E293" s="284"/>
      <c r="F293" s="285"/>
      <c r="G293" s="286"/>
      <c r="H293" s="286"/>
      <c r="I293" s="286"/>
      <c r="J293" s="286"/>
      <c r="K293" s="286"/>
      <c r="L293" s="286"/>
      <c r="M293" s="286"/>
    </row>
    <row r="294" spans="3:13" ht="15.75" x14ac:dyDescent="0.25">
      <c r="C294" s="295"/>
      <c r="D294" s="284"/>
      <c r="E294" s="284"/>
      <c r="F294" s="285"/>
      <c r="G294" s="286"/>
      <c r="H294" s="286"/>
      <c r="I294" s="286"/>
      <c r="J294" s="286"/>
      <c r="K294" s="286"/>
      <c r="L294" s="286"/>
      <c r="M294" s="286"/>
    </row>
    <row r="295" spans="3:13" ht="15.75" x14ac:dyDescent="0.25">
      <c r="C295" s="295"/>
      <c r="D295" s="284"/>
      <c r="E295" s="284"/>
      <c r="F295" s="285"/>
      <c r="G295" s="286"/>
      <c r="H295" s="286"/>
      <c r="I295" s="286"/>
      <c r="J295" s="286"/>
      <c r="K295" s="286"/>
      <c r="L295" s="286"/>
      <c r="M295" s="286"/>
    </row>
    <row r="296" spans="3:13" ht="15.75" x14ac:dyDescent="0.25">
      <c r="C296" s="295"/>
      <c r="D296" s="284"/>
      <c r="E296" s="284"/>
      <c r="F296" s="285"/>
      <c r="G296" s="286"/>
      <c r="H296" s="286"/>
      <c r="I296" s="286"/>
      <c r="J296" s="286"/>
      <c r="K296" s="286"/>
      <c r="L296" s="286"/>
      <c r="M296" s="286"/>
    </row>
    <row r="297" spans="3:13" ht="15.75" x14ac:dyDescent="0.25">
      <c r="C297" s="295"/>
      <c r="D297" s="284"/>
      <c r="E297" s="284"/>
      <c r="F297" s="285"/>
      <c r="G297" s="286"/>
      <c r="H297" s="286"/>
      <c r="I297" s="286"/>
      <c r="J297" s="286"/>
      <c r="K297" s="286"/>
      <c r="L297" s="286"/>
      <c r="M297" s="286"/>
    </row>
    <row r="298" spans="3:13" ht="15.75" x14ac:dyDescent="0.25">
      <c r="C298" s="295"/>
      <c r="D298" s="284"/>
      <c r="E298" s="284"/>
      <c r="F298" s="285"/>
      <c r="G298" s="286"/>
      <c r="H298" s="286"/>
      <c r="I298" s="286"/>
      <c r="J298" s="286"/>
      <c r="K298" s="286"/>
      <c r="L298" s="286"/>
      <c r="M298" s="286"/>
    </row>
    <row r="299" spans="3:13" ht="15.75" x14ac:dyDescent="0.25">
      <c r="C299" s="295"/>
      <c r="D299" s="284"/>
      <c r="E299" s="284"/>
      <c r="F299" s="285"/>
      <c r="G299" s="286"/>
      <c r="H299" s="286"/>
      <c r="I299" s="286"/>
      <c r="J299" s="286"/>
      <c r="K299" s="286"/>
      <c r="L299" s="286"/>
      <c r="M299" s="286"/>
    </row>
    <row r="300" spans="3:13" ht="15.75" x14ac:dyDescent="0.25">
      <c r="C300" s="295"/>
      <c r="D300" s="284"/>
      <c r="E300" s="284"/>
      <c r="F300" s="285"/>
      <c r="G300" s="286"/>
      <c r="H300" s="286"/>
      <c r="I300" s="286"/>
      <c r="J300" s="286"/>
      <c r="K300" s="286"/>
      <c r="L300" s="286"/>
      <c r="M300" s="286"/>
    </row>
    <row r="301" spans="3:13" ht="15.75" x14ac:dyDescent="0.25">
      <c r="C301" s="295"/>
      <c r="D301" s="284"/>
      <c r="E301" s="284"/>
      <c r="F301" s="285"/>
      <c r="G301" s="286"/>
      <c r="H301" s="286"/>
      <c r="I301" s="286"/>
      <c r="J301" s="286"/>
      <c r="K301" s="286"/>
      <c r="L301" s="286"/>
      <c r="M301" s="286"/>
    </row>
    <row r="302" spans="3:13" ht="15.75" x14ac:dyDescent="0.25">
      <c r="C302" s="295"/>
      <c r="D302" s="284"/>
      <c r="E302" s="284"/>
      <c r="F302" s="285"/>
      <c r="G302" s="286"/>
      <c r="H302" s="286"/>
      <c r="I302" s="286"/>
      <c r="J302" s="286"/>
      <c r="K302" s="286"/>
      <c r="L302" s="286"/>
      <c r="M302" s="286"/>
    </row>
    <row r="303" spans="3:13" ht="15.75" x14ac:dyDescent="0.25">
      <c r="C303" s="295"/>
      <c r="D303" s="284"/>
      <c r="E303" s="284"/>
      <c r="F303" s="285"/>
      <c r="G303" s="286"/>
      <c r="H303" s="286"/>
      <c r="I303" s="286"/>
      <c r="J303" s="286"/>
      <c r="K303" s="286"/>
      <c r="L303" s="286"/>
      <c r="M303" s="286"/>
    </row>
    <row r="304" spans="3:13" ht="15.75" x14ac:dyDescent="0.25">
      <c r="C304" s="295"/>
      <c r="D304" s="284"/>
      <c r="E304" s="284"/>
      <c r="F304" s="285"/>
      <c r="G304" s="286"/>
      <c r="H304" s="286"/>
      <c r="I304" s="286"/>
      <c r="J304" s="286"/>
      <c r="K304" s="286"/>
      <c r="L304" s="286"/>
      <c r="M304" s="286"/>
    </row>
    <row r="305" spans="3:13" ht="15.75" x14ac:dyDescent="0.25">
      <c r="C305" s="295"/>
      <c r="D305" s="284"/>
      <c r="E305" s="284"/>
      <c r="F305" s="285"/>
      <c r="G305" s="286"/>
      <c r="H305" s="286"/>
      <c r="I305" s="286"/>
      <c r="J305" s="286"/>
      <c r="K305" s="286"/>
      <c r="L305" s="286"/>
      <c r="M305" s="286"/>
    </row>
    <row r="306" spans="3:13" ht="15.75" x14ac:dyDescent="0.25">
      <c r="C306" s="295"/>
      <c r="D306" s="284"/>
      <c r="E306" s="284"/>
      <c r="F306" s="285"/>
      <c r="G306" s="286"/>
      <c r="H306" s="286"/>
      <c r="I306" s="286"/>
      <c r="J306" s="286"/>
      <c r="K306" s="286"/>
      <c r="L306" s="286"/>
      <c r="M306" s="286"/>
    </row>
    <row r="307" spans="3:13" ht="15.75" x14ac:dyDescent="0.25">
      <c r="C307" s="295"/>
      <c r="D307" s="284"/>
      <c r="E307" s="284"/>
      <c r="F307" s="285"/>
      <c r="G307" s="286"/>
      <c r="H307" s="286"/>
      <c r="I307" s="286"/>
      <c r="J307" s="286"/>
      <c r="K307" s="286"/>
      <c r="L307" s="286"/>
      <c r="M307" s="286"/>
    </row>
    <row r="308" spans="3:13" ht="15.75" x14ac:dyDescent="0.25">
      <c r="C308" s="295"/>
      <c r="D308" s="284"/>
      <c r="E308" s="284"/>
      <c r="F308" s="285"/>
      <c r="G308" s="286"/>
      <c r="H308" s="286"/>
      <c r="I308" s="286"/>
      <c r="J308" s="286"/>
      <c r="K308" s="286"/>
      <c r="L308" s="286"/>
      <c r="M308" s="286"/>
    </row>
    <row r="309" spans="3:13" ht="15.75" x14ac:dyDescent="0.25">
      <c r="C309" s="295"/>
      <c r="D309" s="284"/>
      <c r="E309" s="284"/>
      <c r="F309" s="285"/>
      <c r="G309" s="286"/>
      <c r="H309" s="286"/>
      <c r="I309" s="286"/>
      <c r="J309" s="286"/>
      <c r="K309" s="286"/>
      <c r="L309" s="286"/>
      <c r="M309" s="286"/>
    </row>
    <row r="310" spans="3:13" ht="15.75" x14ac:dyDescent="0.25">
      <c r="C310" s="295"/>
      <c r="D310" s="284"/>
      <c r="E310" s="284"/>
      <c r="F310" s="285"/>
      <c r="G310" s="286"/>
      <c r="H310" s="286"/>
      <c r="I310" s="286"/>
      <c r="J310" s="286"/>
      <c r="K310" s="286"/>
      <c r="L310" s="286"/>
      <c r="M310" s="286"/>
    </row>
    <row r="311" spans="3:13" ht="15.75" x14ac:dyDescent="0.25">
      <c r="C311" s="295"/>
      <c r="D311" s="284"/>
      <c r="E311" s="284"/>
      <c r="F311" s="285"/>
      <c r="G311" s="286"/>
      <c r="H311" s="286"/>
      <c r="I311" s="286"/>
      <c r="J311" s="286"/>
      <c r="K311" s="286"/>
      <c r="L311" s="286"/>
      <c r="M311" s="286"/>
    </row>
    <row r="312" spans="3:13" ht="15.75" x14ac:dyDescent="0.25">
      <c r="C312" s="295"/>
      <c r="D312" s="284"/>
      <c r="E312" s="284"/>
      <c r="F312" s="285"/>
      <c r="G312" s="286"/>
      <c r="H312" s="286"/>
      <c r="I312" s="286"/>
      <c r="J312" s="286"/>
      <c r="K312" s="286"/>
      <c r="L312" s="286"/>
      <c r="M312" s="286"/>
    </row>
    <row r="313" spans="3:13" ht="15.75" x14ac:dyDescent="0.25">
      <c r="C313" s="295"/>
      <c r="D313" s="284"/>
      <c r="E313" s="284"/>
      <c r="F313" s="285"/>
      <c r="G313" s="286"/>
      <c r="H313" s="286"/>
      <c r="I313" s="286"/>
      <c r="J313" s="286"/>
      <c r="K313" s="286"/>
      <c r="L313" s="286"/>
      <c r="M313" s="286"/>
    </row>
    <row r="314" spans="3:13" ht="15.75" x14ac:dyDescent="0.25">
      <c r="C314" s="295"/>
      <c r="D314" s="284"/>
      <c r="E314" s="284"/>
      <c r="F314" s="285"/>
      <c r="G314" s="286"/>
      <c r="H314" s="286"/>
      <c r="I314" s="286"/>
      <c r="J314" s="286"/>
      <c r="K314" s="286"/>
      <c r="L314" s="286"/>
      <c r="M314" s="286"/>
    </row>
    <row r="315" spans="3:13" ht="15.75" x14ac:dyDescent="0.25">
      <c r="C315" s="295"/>
      <c r="D315" s="284"/>
      <c r="E315" s="284"/>
      <c r="F315" s="285"/>
      <c r="G315" s="286"/>
      <c r="H315" s="286"/>
      <c r="I315" s="286"/>
      <c r="J315" s="286"/>
      <c r="K315" s="286"/>
      <c r="L315" s="286"/>
      <c r="M315" s="286"/>
    </row>
    <row r="316" spans="3:13" ht="15.75" x14ac:dyDescent="0.25">
      <c r="C316" s="295"/>
      <c r="D316" s="284"/>
      <c r="E316" s="284"/>
      <c r="F316" s="285"/>
      <c r="G316" s="286"/>
      <c r="H316" s="286"/>
      <c r="I316" s="286"/>
      <c r="J316" s="286"/>
      <c r="K316" s="286"/>
      <c r="L316" s="286"/>
      <c r="M316" s="286"/>
    </row>
    <row r="317" spans="3:13" ht="15.75" x14ac:dyDescent="0.25">
      <c r="C317" s="295"/>
      <c r="D317" s="284"/>
      <c r="E317" s="284"/>
      <c r="F317" s="285"/>
      <c r="G317" s="286"/>
      <c r="H317" s="286"/>
      <c r="I317" s="286"/>
      <c r="J317" s="286"/>
      <c r="K317" s="286"/>
      <c r="L317" s="286"/>
      <c r="M317" s="286"/>
    </row>
    <row r="318" spans="3:13" ht="15.75" x14ac:dyDescent="0.25">
      <c r="C318" s="295"/>
      <c r="D318" s="284"/>
      <c r="E318" s="284"/>
      <c r="F318" s="285"/>
      <c r="G318" s="286"/>
      <c r="H318" s="286"/>
      <c r="I318" s="286"/>
      <c r="J318" s="286"/>
      <c r="K318" s="286"/>
      <c r="L318" s="286"/>
      <c r="M318" s="286"/>
    </row>
    <row r="319" spans="3:13" ht="15.75" x14ac:dyDescent="0.25">
      <c r="C319" s="295"/>
      <c r="D319" s="284"/>
      <c r="E319" s="284"/>
      <c r="F319" s="285"/>
      <c r="G319" s="286"/>
      <c r="H319" s="286"/>
      <c r="I319" s="286"/>
      <c r="J319" s="286"/>
      <c r="K319" s="286"/>
      <c r="L319" s="286"/>
      <c r="M319" s="286"/>
    </row>
    <row r="320" spans="3:13" ht="15.75" x14ac:dyDescent="0.25">
      <c r="C320" s="295"/>
      <c r="D320" s="284"/>
      <c r="E320" s="284"/>
      <c r="F320" s="285"/>
      <c r="G320" s="286"/>
      <c r="H320" s="286"/>
      <c r="I320" s="286"/>
      <c r="J320" s="286"/>
      <c r="K320" s="286"/>
      <c r="L320" s="286"/>
      <c r="M320" s="286"/>
    </row>
    <row r="321" spans="3:13" ht="15.75" x14ac:dyDescent="0.25">
      <c r="C321" s="295"/>
      <c r="D321" s="284"/>
      <c r="E321" s="284"/>
      <c r="F321" s="285"/>
      <c r="G321" s="286"/>
      <c r="H321" s="286"/>
      <c r="I321" s="286"/>
      <c r="J321" s="286"/>
      <c r="K321" s="286"/>
      <c r="L321" s="286"/>
      <c r="M321" s="286"/>
    </row>
    <row r="322" spans="3:13" ht="15.75" x14ac:dyDescent="0.25">
      <c r="C322" s="295"/>
      <c r="D322" s="284"/>
      <c r="E322" s="284"/>
      <c r="F322" s="285"/>
      <c r="G322" s="286"/>
      <c r="H322" s="286"/>
      <c r="I322" s="286"/>
      <c r="J322" s="286"/>
      <c r="K322" s="286"/>
      <c r="L322" s="286"/>
      <c r="M322" s="286"/>
    </row>
    <row r="323" spans="3:13" ht="15.75" x14ac:dyDescent="0.25">
      <c r="C323" s="295"/>
      <c r="D323" s="284"/>
      <c r="E323" s="284"/>
      <c r="F323" s="285"/>
      <c r="G323" s="286"/>
      <c r="H323" s="286"/>
      <c r="I323" s="286"/>
      <c r="J323" s="286"/>
      <c r="K323" s="286"/>
      <c r="L323" s="286"/>
      <c r="M323" s="286"/>
    </row>
    <row r="324" spans="3:13" ht="15.75" x14ac:dyDescent="0.25">
      <c r="C324" s="295"/>
      <c r="D324" s="284"/>
      <c r="E324" s="284"/>
      <c r="F324" s="285"/>
      <c r="G324" s="286"/>
      <c r="H324" s="286"/>
      <c r="I324" s="286"/>
      <c r="J324" s="286"/>
      <c r="K324" s="286"/>
      <c r="L324" s="286"/>
      <c r="M324" s="286"/>
    </row>
    <row r="325" spans="3:13" ht="15.75" x14ac:dyDescent="0.25">
      <c r="C325" s="295"/>
      <c r="D325" s="284"/>
      <c r="E325" s="284"/>
      <c r="F325" s="285"/>
      <c r="G325" s="286"/>
      <c r="H325" s="286"/>
      <c r="I325" s="286"/>
      <c r="J325" s="286"/>
      <c r="K325" s="286"/>
      <c r="L325" s="286"/>
      <c r="M325" s="286"/>
    </row>
    <row r="326" spans="3:13" ht="15.75" x14ac:dyDescent="0.25">
      <c r="C326" s="295"/>
      <c r="D326" s="284"/>
      <c r="E326" s="284"/>
      <c r="F326" s="285"/>
      <c r="G326" s="286"/>
      <c r="H326" s="286"/>
      <c r="I326" s="286"/>
      <c r="J326" s="286"/>
      <c r="K326" s="286"/>
      <c r="L326" s="286"/>
      <c r="M326" s="286"/>
    </row>
    <row r="327" spans="3:13" ht="15.75" x14ac:dyDescent="0.25">
      <c r="C327" s="295"/>
      <c r="D327" s="284"/>
      <c r="E327" s="284"/>
      <c r="F327" s="285"/>
      <c r="G327" s="286"/>
      <c r="H327" s="286"/>
      <c r="I327" s="286"/>
      <c r="J327" s="286"/>
      <c r="K327" s="286"/>
      <c r="L327" s="286"/>
      <c r="M327" s="286"/>
    </row>
    <row r="328" spans="3:13" ht="15.75" x14ac:dyDescent="0.25">
      <c r="C328" s="295"/>
      <c r="D328" s="284"/>
      <c r="E328" s="284"/>
      <c r="F328" s="285"/>
      <c r="G328" s="286"/>
      <c r="H328" s="286"/>
      <c r="I328" s="286"/>
      <c r="J328" s="286"/>
      <c r="K328" s="286"/>
      <c r="L328" s="286"/>
      <c r="M328" s="286"/>
    </row>
    <row r="329" spans="3:13" ht="15.75" x14ac:dyDescent="0.25">
      <c r="C329" s="295"/>
      <c r="D329" s="284"/>
      <c r="E329" s="284"/>
      <c r="F329" s="285"/>
      <c r="G329" s="286"/>
      <c r="H329" s="286"/>
      <c r="I329" s="286"/>
      <c r="J329" s="286"/>
      <c r="K329" s="286"/>
      <c r="L329" s="286"/>
      <c r="M329" s="286"/>
    </row>
    <row r="330" spans="3:13" ht="15.75" x14ac:dyDescent="0.25">
      <c r="C330" s="295"/>
      <c r="D330" s="284"/>
      <c r="E330" s="284"/>
      <c r="F330" s="285"/>
      <c r="G330" s="286"/>
      <c r="H330" s="286"/>
      <c r="I330" s="286"/>
      <c r="J330" s="286"/>
      <c r="K330" s="286"/>
      <c r="L330" s="286"/>
      <c r="M330" s="286"/>
    </row>
    <row r="331" spans="3:13" ht="15.75" x14ac:dyDescent="0.25">
      <c r="C331" s="295"/>
      <c r="D331" s="284"/>
      <c r="E331" s="284"/>
      <c r="F331" s="285"/>
      <c r="G331" s="286"/>
      <c r="H331" s="286"/>
      <c r="I331" s="286"/>
      <c r="J331" s="286"/>
      <c r="K331" s="286"/>
      <c r="L331" s="286"/>
      <c r="M331" s="286"/>
    </row>
    <row r="332" spans="3:13" ht="15.75" x14ac:dyDescent="0.25">
      <c r="C332" s="295"/>
      <c r="D332" s="284"/>
      <c r="E332" s="284"/>
      <c r="F332" s="285"/>
      <c r="G332" s="286"/>
      <c r="H332" s="286"/>
      <c r="I332" s="286"/>
      <c r="J332" s="286"/>
      <c r="K332" s="286"/>
      <c r="L332" s="286"/>
      <c r="M332" s="286"/>
    </row>
    <row r="333" spans="3:13" ht="15.75" x14ac:dyDescent="0.25">
      <c r="C333" s="295"/>
      <c r="D333" s="284"/>
      <c r="E333" s="284"/>
      <c r="F333" s="285"/>
      <c r="G333" s="286"/>
      <c r="H333" s="286"/>
      <c r="I333" s="286"/>
      <c r="J333" s="286"/>
      <c r="K333" s="286"/>
      <c r="L333" s="286"/>
      <c r="M333" s="286"/>
    </row>
    <row r="334" spans="3:13" ht="15.75" x14ac:dyDescent="0.25">
      <c r="C334" s="295"/>
      <c r="D334" s="284"/>
      <c r="E334" s="284"/>
      <c r="F334" s="285"/>
      <c r="G334" s="286"/>
      <c r="H334" s="286"/>
      <c r="I334" s="286"/>
      <c r="J334" s="286"/>
      <c r="K334" s="286"/>
      <c r="L334" s="286"/>
      <c r="M334" s="286"/>
    </row>
    <row r="335" spans="3:13" ht="15.75" x14ac:dyDescent="0.25">
      <c r="C335" s="295"/>
      <c r="D335" s="284"/>
      <c r="E335" s="284"/>
      <c r="F335" s="285"/>
      <c r="G335" s="286"/>
      <c r="H335" s="286"/>
      <c r="I335" s="286"/>
      <c r="J335" s="286"/>
      <c r="K335" s="286"/>
      <c r="L335" s="286"/>
      <c r="M335" s="286"/>
    </row>
    <row r="336" spans="3:13" ht="15.75" x14ac:dyDescent="0.25">
      <c r="C336" s="295"/>
      <c r="D336" s="284"/>
      <c r="E336" s="284"/>
      <c r="F336" s="285"/>
      <c r="G336" s="286"/>
      <c r="H336" s="286"/>
      <c r="I336" s="286"/>
      <c r="J336" s="286"/>
      <c r="K336" s="286"/>
      <c r="L336" s="286"/>
      <c r="M336" s="286"/>
    </row>
    <row r="337" spans="3:13" ht="15.75" x14ac:dyDescent="0.25">
      <c r="C337" s="295"/>
      <c r="D337" s="284"/>
      <c r="E337" s="284"/>
      <c r="F337" s="285"/>
      <c r="G337" s="286"/>
      <c r="H337" s="286"/>
      <c r="I337" s="286"/>
      <c r="J337" s="286"/>
      <c r="K337" s="286"/>
      <c r="L337" s="286"/>
      <c r="M337" s="286"/>
    </row>
    <row r="338" spans="3:13" ht="15.75" x14ac:dyDescent="0.25">
      <c r="C338" s="295"/>
      <c r="D338" s="284"/>
      <c r="E338" s="284"/>
      <c r="F338" s="285"/>
      <c r="G338" s="286"/>
      <c r="H338" s="286"/>
      <c r="I338" s="286"/>
      <c r="J338" s="286"/>
      <c r="K338" s="286"/>
      <c r="L338" s="286"/>
      <c r="M338" s="286"/>
    </row>
    <row r="339" spans="3:13" ht="15.75" x14ac:dyDescent="0.25">
      <c r="C339" s="295"/>
      <c r="D339" s="284"/>
      <c r="E339" s="284"/>
      <c r="F339" s="285"/>
      <c r="G339" s="286"/>
      <c r="H339" s="286"/>
      <c r="I339" s="286"/>
      <c r="J339" s="286"/>
      <c r="K339" s="286"/>
      <c r="L339" s="286"/>
      <c r="M339" s="286"/>
    </row>
    <row r="340" spans="3:13" ht="15.75" x14ac:dyDescent="0.25">
      <c r="C340" s="295"/>
      <c r="D340" s="284"/>
      <c r="E340" s="284"/>
      <c r="F340" s="285"/>
      <c r="G340" s="286"/>
      <c r="H340" s="286"/>
      <c r="I340" s="286"/>
      <c r="J340" s="286"/>
      <c r="K340" s="286"/>
      <c r="L340" s="286"/>
      <c r="M340" s="286"/>
    </row>
    <row r="341" spans="3:13" ht="15.75" x14ac:dyDescent="0.25">
      <c r="C341" s="295"/>
      <c r="D341" s="284"/>
      <c r="E341" s="284"/>
      <c r="F341" s="285"/>
      <c r="G341" s="286"/>
      <c r="H341" s="286"/>
      <c r="I341" s="286"/>
      <c r="J341" s="286"/>
      <c r="K341" s="286"/>
      <c r="L341" s="286"/>
      <c r="M341" s="286"/>
    </row>
    <row r="342" spans="3:13" ht="15.75" x14ac:dyDescent="0.25">
      <c r="C342" s="295"/>
      <c r="D342" s="284"/>
      <c r="E342" s="284"/>
      <c r="F342" s="285"/>
      <c r="G342" s="286"/>
      <c r="H342" s="286"/>
      <c r="I342" s="286"/>
      <c r="J342" s="286"/>
      <c r="K342" s="286"/>
      <c r="L342" s="286"/>
      <c r="M342" s="286"/>
    </row>
    <row r="343" spans="3:13" ht="15.75" x14ac:dyDescent="0.25">
      <c r="C343" s="295"/>
      <c r="D343" s="284"/>
      <c r="E343" s="284"/>
      <c r="F343" s="285"/>
      <c r="G343" s="286"/>
      <c r="H343" s="286"/>
      <c r="I343" s="286"/>
      <c r="J343" s="286"/>
      <c r="K343" s="286"/>
      <c r="L343" s="286"/>
      <c r="M343" s="286"/>
    </row>
    <row r="344" spans="3:13" ht="15.75" x14ac:dyDescent="0.25">
      <c r="C344" s="295"/>
      <c r="D344" s="284"/>
      <c r="E344" s="284"/>
      <c r="F344" s="285"/>
      <c r="G344" s="286"/>
      <c r="H344" s="286"/>
      <c r="I344" s="286"/>
      <c r="J344" s="286"/>
      <c r="K344" s="286"/>
      <c r="L344" s="286"/>
      <c r="M344" s="286"/>
    </row>
    <row r="345" spans="3:13" ht="15.75" x14ac:dyDescent="0.25">
      <c r="C345" s="295"/>
      <c r="D345" s="284"/>
      <c r="E345" s="284"/>
      <c r="F345" s="285"/>
      <c r="G345" s="286"/>
      <c r="H345" s="286"/>
      <c r="I345" s="286"/>
      <c r="J345" s="286"/>
      <c r="K345" s="286"/>
      <c r="L345" s="286"/>
      <c r="M345" s="286"/>
    </row>
    <row r="346" spans="3:13" ht="15.75" x14ac:dyDescent="0.25">
      <c r="C346" s="295"/>
      <c r="D346" s="284"/>
      <c r="E346" s="284"/>
      <c r="F346" s="285"/>
      <c r="G346" s="286"/>
      <c r="H346" s="286"/>
      <c r="I346" s="286"/>
      <c r="J346" s="286"/>
      <c r="K346" s="286"/>
      <c r="L346" s="286"/>
      <c r="M346" s="286"/>
    </row>
    <row r="347" spans="3:13" ht="15.75" x14ac:dyDescent="0.25">
      <c r="C347" s="295"/>
      <c r="D347" s="284"/>
      <c r="E347" s="284"/>
      <c r="F347" s="285"/>
      <c r="G347" s="286"/>
      <c r="H347" s="286"/>
      <c r="I347" s="286"/>
      <c r="J347" s="286"/>
      <c r="K347" s="286"/>
      <c r="L347" s="286"/>
      <c r="M347" s="286"/>
    </row>
    <row r="348" spans="3:13" ht="15.75" x14ac:dyDescent="0.25">
      <c r="C348" s="295"/>
      <c r="D348" s="284"/>
      <c r="E348" s="284"/>
      <c r="F348" s="285"/>
      <c r="G348" s="286"/>
      <c r="H348" s="286"/>
      <c r="I348" s="286"/>
      <c r="J348" s="286"/>
      <c r="K348" s="286"/>
      <c r="L348" s="286"/>
      <c r="M348" s="286"/>
    </row>
    <row r="349" spans="3:13" ht="15.75" x14ac:dyDescent="0.25">
      <c r="C349" s="295"/>
      <c r="D349" s="284"/>
      <c r="E349" s="284"/>
      <c r="F349" s="285"/>
      <c r="G349" s="286"/>
      <c r="H349" s="286"/>
      <c r="I349" s="286"/>
      <c r="J349" s="286"/>
      <c r="K349" s="286"/>
      <c r="L349" s="286"/>
      <c r="M349" s="286"/>
    </row>
    <row r="350" spans="3:13" ht="15.75" x14ac:dyDescent="0.25">
      <c r="C350" s="295"/>
      <c r="D350" s="284"/>
      <c r="E350" s="284"/>
      <c r="F350" s="285"/>
      <c r="G350" s="286"/>
      <c r="H350" s="286"/>
      <c r="I350" s="286"/>
      <c r="J350" s="286"/>
      <c r="K350" s="286"/>
      <c r="L350" s="286"/>
      <c r="M350" s="286"/>
    </row>
    <row r="351" spans="3:13" ht="15.75" x14ac:dyDescent="0.25">
      <c r="C351" s="295"/>
      <c r="D351" s="284"/>
      <c r="E351" s="284"/>
      <c r="F351" s="285"/>
      <c r="G351" s="286"/>
      <c r="H351" s="286"/>
      <c r="I351" s="286"/>
      <c r="J351" s="286"/>
      <c r="K351" s="286"/>
      <c r="L351" s="286"/>
      <c r="M351" s="286"/>
    </row>
    <row r="352" spans="3:13" ht="15.75" x14ac:dyDescent="0.25">
      <c r="C352" s="295"/>
      <c r="D352" s="284"/>
      <c r="E352" s="284"/>
      <c r="F352" s="285"/>
      <c r="G352" s="286"/>
      <c r="H352" s="286"/>
      <c r="I352" s="286"/>
      <c r="J352" s="286"/>
      <c r="K352" s="286"/>
      <c r="L352" s="286"/>
      <c r="M352" s="286"/>
    </row>
    <row r="353" spans="3:13" ht="15.75" x14ac:dyDescent="0.25">
      <c r="C353" s="295"/>
      <c r="D353" s="284"/>
      <c r="E353" s="284"/>
      <c r="F353" s="285"/>
      <c r="G353" s="286"/>
      <c r="H353" s="286"/>
      <c r="I353" s="286"/>
      <c r="J353" s="286"/>
      <c r="K353" s="286"/>
      <c r="L353" s="286"/>
      <c r="M353" s="286"/>
    </row>
    <row r="354" spans="3:13" ht="15.75" x14ac:dyDescent="0.25">
      <c r="C354" s="295"/>
      <c r="D354" s="284"/>
      <c r="E354" s="284"/>
      <c r="F354" s="285"/>
      <c r="G354" s="286"/>
      <c r="H354" s="286"/>
      <c r="I354" s="286"/>
      <c r="J354" s="286"/>
      <c r="K354" s="286"/>
      <c r="L354" s="286"/>
      <c r="M354" s="286"/>
    </row>
    <row r="355" spans="3:13" ht="15.75" x14ac:dyDescent="0.25">
      <c r="C355" s="295"/>
      <c r="D355" s="284"/>
      <c r="E355" s="284"/>
      <c r="F355" s="285"/>
      <c r="G355" s="286"/>
      <c r="H355" s="286"/>
      <c r="I355" s="286"/>
      <c r="J355" s="286"/>
      <c r="K355" s="286"/>
      <c r="L355" s="286"/>
      <c r="M355" s="286"/>
    </row>
    <row r="356" spans="3:13" ht="15.75" x14ac:dyDescent="0.25">
      <c r="C356" s="295"/>
      <c r="D356" s="284"/>
      <c r="E356" s="284"/>
      <c r="F356" s="285"/>
      <c r="G356" s="286"/>
      <c r="H356" s="286"/>
      <c r="I356" s="286"/>
      <c r="J356" s="286"/>
      <c r="K356" s="286"/>
      <c r="L356" s="286"/>
      <c r="M356" s="286"/>
    </row>
    <row r="357" spans="3:13" ht="15.75" x14ac:dyDescent="0.25">
      <c r="C357" s="295"/>
      <c r="D357" s="284"/>
      <c r="E357" s="284"/>
      <c r="F357" s="285"/>
      <c r="G357" s="286"/>
      <c r="H357" s="286"/>
      <c r="I357" s="286"/>
      <c r="J357" s="286"/>
      <c r="K357" s="286"/>
      <c r="L357" s="286"/>
      <c r="M357" s="286"/>
    </row>
    <row r="358" spans="3:13" ht="15.75" x14ac:dyDescent="0.25">
      <c r="C358" s="295"/>
      <c r="D358" s="284"/>
      <c r="E358" s="284"/>
      <c r="F358" s="285"/>
      <c r="G358" s="286"/>
      <c r="H358" s="286"/>
      <c r="I358" s="286"/>
      <c r="J358" s="286"/>
      <c r="K358" s="286"/>
      <c r="L358" s="286"/>
      <c r="M358" s="286"/>
    </row>
    <row r="359" spans="3:13" ht="15.75" x14ac:dyDescent="0.25">
      <c r="C359" s="295"/>
      <c r="D359" s="284"/>
      <c r="E359" s="284"/>
      <c r="F359" s="285"/>
      <c r="G359" s="286"/>
      <c r="H359" s="286"/>
      <c r="I359" s="286"/>
      <c r="J359" s="286"/>
      <c r="K359" s="286"/>
      <c r="L359" s="286"/>
      <c r="M359" s="286"/>
    </row>
    <row r="360" spans="3:13" ht="15.75" x14ac:dyDescent="0.25">
      <c r="C360" s="295"/>
      <c r="D360" s="284"/>
      <c r="E360" s="284"/>
      <c r="F360" s="285"/>
      <c r="G360" s="286"/>
      <c r="H360" s="286"/>
      <c r="I360" s="286"/>
      <c r="J360" s="286"/>
      <c r="K360" s="286"/>
      <c r="L360" s="286"/>
      <c r="M360" s="286"/>
    </row>
    <row r="361" spans="3:13" ht="15.75" x14ac:dyDescent="0.25">
      <c r="C361" s="295"/>
      <c r="D361" s="284"/>
      <c r="E361" s="284"/>
      <c r="F361" s="285"/>
      <c r="G361" s="286"/>
      <c r="H361" s="286"/>
      <c r="I361" s="286"/>
      <c r="J361" s="286"/>
      <c r="K361" s="286"/>
      <c r="L361" s="286"/>
      <c r="M361" s="286"/>
    </row>
    <row r="362" spans="3:13" ht="15.75" x14ac:dyDescent="0.25">
      <c r="C362" s="295"/>
      <c r="D362" s="284"/>
      <c r="E362" s="284"/>
      <c r="F362" s="285"/>
      <c r="G362" s="286"/>
      <c r="H362" s="286"/>
      <c r="I362" s="286"/>
      <c r="J362" s="286"/>
      <c r="K362" s="286"/>
      <c r="L362" s="286"/>
      <c r="M362" s="286"/>
    </row>
    <row r="363" spans="3:13" ht="15.75" x14ac:dyDescent="0.25">
      <c r="C363" s="295"/>
      <c r="D363" s="284"/>
      <c r="E363" s="284"/>
      <c r="F363" s="285"/>
      <c r="G363" s="286"/>
      <c r="H363" s="286"/>
      <c r="I363" s="286"/>
      <c r="J363" s="286"/>
      <c r="K363" s="286"/>
      <c r="L363" s="286"/>
      <c r="M363" s="286"/>
    </row>
    <row r="364" spans="3:13" ht="15.75" x14ac:dyDescent="0.25">
      <c r="C364" s="295"/>
      <c r="D364" s="284"/>
      <c r="E364" s="284"/>
      <c r="F364" s="285"/>
      <c r="G364" s="286"/>
      <c r="H364" s="286"/>
      <c r="I364" s="286"/>
      <c r="J364" s="286"/>
      <c r="K364" s="286"/>
      <c r="L364" s="286"/>
      <c r="M364" s="286"/>
    </row>
    <row r="365" spans="3:13" ht="15.75" x14ac:dyDescent="0.25">
      <c r="C365" s="295"/>
      <c r="D365" s="284"/>
      <c r="E365" s="284"/>
      <c r="F365" s="285"/>
      <c r="G365" s="286"/>
      <c r="H365" s="286"/>
      <c r="I365" s="286"/>
      <c r="J365" s="286"/>
      <c r="K365" s="286"/>
      <c r="L365" s="286"/>
      <c r="M365" s="286"/>
    </row>
    <row r="366" spans="3:13" ht="15.75" x14ac:dyDescent="0.25">
      <c r="C366" s="295"/>
      <c r="D366" s="284"/>
      <c r="E366" s="284"/>
      <c r="F366" s="285"/>
      <c r="G366" s="286"/>
      <c r="H366" s="286"/>
      <c r="I366" s="286"/>
      <c r="J366" s="286"/>
      <c r="K366" s="286"/>
      <c r="L366" s="286"/>
      <c r="M366" s="286"/>
    </row>
    <row r="367" spans="3:13" ht="15.75" x14ac:dyDescent="0.25">
      <c r="C367" s="295"/>
      <c r="D367" s="284"/>
      <c r="E367" s="284"/>
      <c r="F367" s="285"/>
      <c r="G367" s="286"/>
      <c r="H367" s="286"/>
      <c r="I367" s="286"/>
      <c r="J367" s="286"/>
      <c r="K367" s="286"/>
      <c r="L367" s="286"/>
      <c r="M367" s="286"/>
    </row>
    <row r="368" spans="3:13" ht="15.75" x14ac:dyDescent="0.25">
      <c r="C368" s="295"/>
      <c r="D368" s="284"/>
      <c r="E368" s="284"/>
      <c r="F368" s="285"/>
      <c r="G368" s="286"/>
      <c r="H368" s="286"/>
      <c r="I368" s="286"/>
      <c r="J368" s="286"/>
      <c r="K368" s="286"/>
      <c r="L368" s="286"/>
      <c r="M368" s="286"/>
    </row>
    <row r="369" spans="3:13" ht="15.75" x14ac:dyDescent="0.25">
      <c r="C369" s="295"/>
      <c r="D369" s="284"/>
      <c r="E369" s="284"/>
      <c r="F369" s="285"/>
      <c r="G369" s="286"/>
      <c r="H369" s="286"/>
      <c r="I369" s="286"/>
      <c r="J369" s="286"/>
      <c r="K369" s="286"/>
      <c r="L369" s="286"/>
      <c r="M369" s="286"/>
    </row>
    <row r="370" spans="3:13" ht="15.75" x14ac:dyDescent="0.25">
      <c r="C370" s="295"/>
      <c r="D370" s="284"/>
      <c r="E370" s="284"/>
      <c r="F370" s="285"/>
      <c r="G370" s="286"/>
      <c r="H370" s="286"/>
      <c r="I370" s="286"/>
      <c r="J370" s="286"/>
      <c r="K370" s="286"/>
      <c r="L370" s="286"/>
      <c r="M370" s="286"/>
    </row>
    <row r="371" spans="3:13" ht="15.75" x14ac:dyDescent="0.25">
      <c r="C371" s="295"/>
      <c r="D371" s="284"/>
      <c r="E371" s="284"/>
      <c r="F371" s="285"/>
      <c r="G371" s="286"/>
      <c r="H371" s="286"/>
      <c r="I371" s="286"/>
      <c r="J371" s="286"/>
      <c r="K371" s="286"/>
      <c r="L371" s="286"/>
      <c r="M371" s="286"/>
    </row>
    <row r="372" spans="3:13" ht="15.75" x14ac:dyDescent="0.25">
      <c r="C372" s="295"/>
      <c r="D372" s="284"/>
      <c r="E372" s="284"/>
      <c r="F372" s="285"/>
      <c r="G372" s="286"/>
      <c r="H372" s="286"/>
      <c r="I372" s="286"/>
      <c r="J372" s="286"/>
      <c r="K372" s="286"/>
      <c r="L372" s="286"/>
      <c r="M372" s="286"/>
    </row>
    <row r="373" spans="3:13" ht="15.75" x14ac:dyDescent="0.25">
      <c r="C373" s="295"/>
      <c r="D373" s="284"/>
      <c r="E373" s="284"/>
      <c r="F373" s="285"/>
      <c r="G373" s="286"/>
      <c r="H373" s="286"/>
      <c r="I373" s="286"/>
      <c r="J373" s="286"/>
      <c r="K373" s="286"/>
      <c r="L373" s="286"/>
      <c r="M373" s="286"/>
    </row>
    <row r="374" spans="3:13" ht="15.75" x14ac:dyDescent="0.25">
      <c r="C374" s="295"/>
      <c r="D374" s="284"/>
      <c r="E374" s="284"/>
      <c r="F374" s="285"/>
      <c r="G374" s="286"/>
      <c r="H374" s="286"/>
      <c r="I374" s="286"/>
      <c r="J374" s="286"/>
      <c r="K374" s="286"/>
      <c r="L374" s="286"/>
      <c r="M374" s="286"/>
    </row>
    <row r="375" spans="3:13" ht="15.75" x14ac:dyDescent="0.25">
      <c r="C375" s="295"/>
      <c r="D375" s="284"/>
      <c r="E375" s="284"/>
      <c r="F375" s="285"/>
      <c r="G375" s="286"/>
      <c r="H375" s="286"/>
      <c r="I375" s="286"/>
      <c r="J375" s="286"/>
      <c r="K375" s="286"/>
      <c r="L375" s="286"/>
      <c r="M375" s="286"/>
    </row>
    <row r="376" spans="3:13" ht="15.75" x14ac:dyDescent="0.25">
      <c r="C376" s="295"/>
      <c r="D376" s="284"/>
      <c r="E376" s="284"/>
      <c r="F376" s="285"/>
      <c r="G376" s="286"/>
      <c r="H376" s="286"/>
      <c r="I376" s="286"/>
      <c r="J376" s="286"/>
      <c r="K376" s="286"/>
      <c r="L376" s="286"/>
      <c r="M376" s="286"/>
    </row>
    <row r="377" spans="3:13" ht="15.75" x14ac:dyDescent="0.25">
      <c r="C377" s="295"/>
      <c r="D377" s="284"/>
      <c r="E377" s="284"/>
      <c r="F377" s="285"/>
      <c r="G377" s="286"/>
      <c r="H377" s="286"/>
      <c r="I377" s="286"/>
      <c r="J377" s="286"/>
      <c r="K377" s="286"/>
      <c r="L377" s="286"/>
      <c r="M377" s="286"/>
    </row>
    <row r="378" spans="3:13" ht="15.75" x14ac:dyDescent="0.25">
      <c r="C378" s="295"/>
      <c r="D378" s="284"/>
      <c r="E378" s="284"/>
      <c r="F378" s="285"/>
      <c r="G378" s="286"/>
      <c r="H378" s="286"/>
      <c r="I378" s="286"/>
      <c r="J378" s="286"/>
      <c r="K378" s="286"/>
      <c r="L378" s="286"/>
      <c r="M378" s="286"/>
    </row>
    <row r="379" spans="3:13" ht="15.75" x14ac:dyDescent="0.25">
      <c r="C379" s="295"/>
      <c r="D379" s="284"/>
      <c r="E379" s="284"/>
      <c r="F379" s="285"/>
      <c r="G379" s="286"/>
      <c r="H379" s="286"/>
      <c r="I379" s="286"/>
      <c r="J379" s="286"/>
      <c r="K379" s="286"/>
      <c r="L379" s="286"/>
      <c r="M379" s="286"/>
    </row>
    <row r="380" spans="3:13" ht="15.75" x14ac:dyDescent="0.25">
      <c r="C380" s="295"/>
      <c r="D380" s="284"/>
      <c r="E380" s="284"/>
      <c r="F380" s="285"/>
      <c r="G380" s="286"/>
      <c r="H380" s="286"/>
      <c r="I380" s="286"/>
      <c r="J380" s="286"/>
      <c r="K380" s="286"/>
      <c r="L380" s="286"/>
      <c r="M380" s="286"/>
    </row>
    <row r="381" spans="3:13" ht="15.75" x14ac:dyDescent="0.25">
      <c r="C381" s="295"/>
      <c r="D381" s="284"/>
      <c r="E381" s="284"/>
      <c r="F381" s="285"/>
      <c r="G381" s="286"/>
      <c r="H381" s="286"/>
      <c r="I381" s="286"/>
      <c r="J381" s="286"/>
      <c r="K381" s="286"/>
      <c r="L381" s="286"/>
      <c r="M381" s="286"/>
    </row>
    <row r="382" spans="3:13" ht="15.75" x14ac:dyDescent="0.25">
      <c r="C382" s="295"/>
      <c r="D382" s="284"/>
      <c r="E382" s="284"/>
      <c r="F382" s="285"/>
      <c r="G382" s="286"/>
      <c r="H382" s="286"/>
      <c r="I382" s="286"/>
      <c r="J382" s="286"/>
      <c r="K382" s="286"/>
      <c r="L382" s="286"/>
      <c r="M382" s="286"/>
    </row>
    <row r="383" spans="3:13" ht="15.75" x14ac:dyDescent="0.25">
      <c r="C383" s="295"/>
      <c r="D383" s="284"/>
      <c r="E383" s="284"/>
      <c r="F383" s="285"/>
      <c r="G383" s="286"/>
      <c r="H383" s="286"/>
      <c r="I383" s="286"/>
      <c r="J383" s="286"/>
      <c r="K383" s="286"/>
      <c r="L383" s="286"/>
      <c r="M383" s="286"/>
    </row>
    <row r="384" spans="3:13" ht="15.75" x14ac:dyDescent="0.25">
      <c r="C384" s="295"/>
      <c r="D384" s="284"/>
      <c r="E384" s="284"/>
      <c r="F384" s="285"/>
      <c r="G384" s="286"/>
      <c r="H384" s="286"/>
      <c r="I384" s="286"/>
      <c r="J384" s="286"/>
      <c r="K384" s="286"/>
      <c r="L384" s="286"/>
      <c r="M384" s="286"/>
    </row>
    <row r="385" spans="3:13" ht="15.75" x14ac:dyDescent="0.25">
      <c r="C385" s="295"/>
      <c r="D385" s="284"/>
      <c r="E385" s="284"/>
      <c r="F385" s="285"/>
      <c r="G385" s="286"/>
      <c r="H385" s="286"/>
      <c r="I385" s="286"/>
      <c r="J385" s="286"/>
      <c r="K385" s="286"/>
      <c r="L385" s="286"/>
      <c r="M385" s="286"/>
    </row>
    <row r="386" spans="3:13" ht="15.75" x14ac:dyDescent="0.25">
      <c r="C386" s="295"/>
      <c r="D386" s="284"/>
      <c r="E386" s="284"/>
      <c r="F386" s="285"/>
      <c r="G386" s="286"/>
      <c r="H386" s="286"/>
      <c r="I386" s="286"/>
      <c r="J386" s="286"/>
      <c r="K386" s="286"/>
      <c r="L386" s="286"/>
      <c r="M386" s="286"/>
    </row>
    <row r="387" spans="3:13" ht="15.75" x14ac:dyDescent="0.25">
      <c r="C387" s="295"/>
      <c r="D387" s="284"/>
      <c r="E387" s="284"/>
      <c r="F387" s="285"/>
      <c r="G387" s="286"/>
      <c r="H387" s="286"/>
      <c r="I387" s="286"/>
      <c r="J387" s="286"/>
      <c r="K387" s="286"/>
      <c r="L387" s="286"/>
      <c r="M387" s="286"/>
    </row>
    <row r="388" spans="3:13" ht="15.75" x14ac:dyDescent="0.25">
      <c r="C388" s="295"/>
      <c r="D388" s="284"/>
      <c r="E388" s="284"/>
      <c r="F388" s="285"/>
      <c r="G388" s="286"/>
      <c r="H388" s="286"/>
      <c r="I388" s="286"/>
      <c r="J388" s="286"/>
      <c r="K388" s="286"/>
      <c r="L388" s="286"/>
      <c r="M388" s="286"/>
    </row>
    <row r="389" spans="3:13" ht="15.75" x14ac:dyDescent="0.25">
      <c r="C389" s="295"/>
      <c r="D389" s="284"/>
      <c r="E389" s="284"/>
      <c r="F389" s="285"/>
      <c r="G389" s="286"/>
      <c r="H389" s="286"/>
      <c r="I389" s="286"/>
      <c r="J389" s="286"/>
      <c r="K389" s="286"/>
      <c r="L389" s="286"/>
      <c r="M389" s="286"/>
    </row>
    <row r="390" spans="3:13" ht="15.75" x14ac:dyDescent="0.25">
      <c r="C390" s="295"/>
      <c r="D390" s="284"/>
      <c r="E390" s="284"/>
      <c r="F390" s="285"/>
      <c r="G390" s="286"/>
      <c r="H390" s="286"/>
      <c r="I390" s="286"/>
      <c r="J390" s="286"/>
      <c r="K390" s="286"/>
      <c r="L390" s="286"/>
      <c r="M390" s="286"/>
    </row>
    <row r="391" spans="3:13" ht="15.75" x14ac:dyDescent="0.25">
      <c r="C391" s="295"/>
      <c r="D391" s="284"/>
      <c r="E391" s="284"/>
      <c r="F391" s="285"/>
      <c r="G391" s="286"/>
      <c r="H391" s="286"/>
      <c r="I391" s="286"/>
      <c r="J391" s="286"/>
      <c r="K391" s="286"/>
      <c r="L391" s="286"/>
      <c r="M391" s="286"/>
    </row>
    <row r="392" spans="3:13" ht="15.75" x14ac:dyDescent="0.25">
      <c r="C392" s="295"/>
      <c r="D392" s="284"/>
      <c r="E392" s="284"/>
      <c r="F392" s="285"/>
      <c r="G392" s="286"/>
      <c r="H392" s="286"/>
      <c r="I392" s="286"/>
      <c r="J392" s="286"/>
      <c r="K392" s="286"/>
      <c r="L392" s="286"/>
      <c r="M392" s="286"/>
    </row>
    <row r="393" spans="3:13" ht="15.75" x14ac:dyDescent="0.25">
      <c r="C393" s="295"/>
      <c r="D393" s="284"/>
      <c r="E393" s="284"/>
      <c r="F393" s="285"/>
      <c r="G393" s="286"/>
      <c r="H393" s="286"/>
      <c r="I393" s="286"/>
      <c r="J393" s="286"/>
      <c r="K393" s="286"/>
      <c r="L393" s="286"/>
      <c r="M393" s="286"/>
    </row>
    <row r="394" spans="3:13" ht="15.75" x14ac:dyDescent="0.25">
      <c r="C394" s="295"/>
      <c r="D394" s="284"/>
      <c r="E394" s="284"/>
      <c r="F394" s="285"/>
      <c r="G394" s="286"/>
      <c r="H394" s="286"/>
      <c r="I394" s="286"/>
      <c r="J394" s="286"/>
      <c r="K394" s="286"/>
      <c r="L394" s="286"/>
      <c r="M394" s="286"/>
    </row>
    <row r="395" spans="3:13" ht="15.75" x14ac:dyDescent="0.25">
      <c r="C395" s="295"/>
      <c r="D395" s="284"/>
      <c r="E395" s="284"/>
      <c r="F395" s="285"/>
      <c r="G395" s="286"/>
      <c r="H395" s="286"/>
      <c r="I395" s="286"/>
      <c r="J395" s="286"/>
      <c r="K395" s="286"/>
      <c r="L395" s="286"/>
      <c r="M395" s="286"/>
    </row>
    <row r="396" spans="3:13" ht="15.75" x14ac:dyDescent="0.25">
      <c r="C396" s="295"/>
      <c r="D396" s="284"/>
      <c r="E396" s="284"/>
      <c r="F396" s="285"/>
      <c r="G396" s="286"/>
      <c r="H396" s="286"/>
      <c r="I396" s="286"/>
      <c r="J396" s="286"/>
      <c r="K396" s="286"/>
      <c r="L396" s="286"/>
      <c r="M396" s="286"/>
    </row>
    <row r="397" spans="3:13" ht="15.75" x14ac:dyDescent="0.25">
      <c r="C397" s="295"/>
      <c r="D397" s="284"/>
      <c r="E397" s="284"/>
      <c r="F397" s="285"/>
      <c r="G397" s="286"/>
      <c r="H397" s="286"/>
      <c r="I397" s="286"/>
      <c r="J397" s="286"/>
      <c r="K397" s="286"/>
      <c r="L397" s="286"/>
      <c r="M397" s="286"/>
    </row>
    <row r="398" spans="3:13" ht="15.75" x14ac:dyDescent="0.25">
      <c r="C398" s="295"/>
      <c r="D398" s="284"/>
      <c r="E398" s="284"/>
      <c r="F398" s="285"/>
      <c r="G398" s="286"/>
      <c r="H398" s="286"/>
      <c r="I398" s="286"/>
      <c r="J398" s="286"/>
      <c r="K398" s="286"/>
      <c r="L398" s="286"/>
      <c r="M398" s="286"/>
    </row>
    <row r="399" spans="3:13" ht="15.75" x14ac:dyDescent="0.25">
      <c r="C399" s="295"/>
      <c r="D399" s="284"/>
      <c r="E399" s="284"/>
      <c r="F399" s="285"/>
      <c r="G399" s="286"/>
      <c r="H399" s="286"/>
      <c r="I399" s="286"/>
      <c r="J399" s="286"/>
      <c r="K399" s="286"/>
      <c r="L399" s="286"/>
      <c r="M399" s="286"/>
    </row>
    <row r="400" spans="3:13" ht="15.75" x14ac:dyDescent="0.25">
      <c r="C400" s="295"/>
      <c r="D400" s="284"/>
      <c r="E400" s="284"/>
      <c r="F400" s="285"/>
      <c r="G400" s="286"/>
      <c r="H400" s="286"/>
      <c r="I400" s="286"/>
      <c r="J400" s="286"/>
      <c r="K400" s="286"/>
      <c r="L400" s="286"/>
      <c r="M400" s="286"/>
    </row>
    <row r="401" spans="3:13" ht="15.75" x14ac:dyDescent="0.25">
      <c r="C401" s="295"/>
      <c r="D401" s="284"/>
      <c r="E401" s="284"/>
      <c r="F401" s="285"/>
      <c r="G401" s="286"/>
      <c r="H401" s="286"/>
      <c r="I401" s="286"/>
      <c r="J401" s="286"/>
      <c r="K401" s="286"/>
      <c r="L401" s="286"/>
      <c r="M401" s="286"/>
    </row>
    <row r="402" spans="3:13" ht="15.75" x14ac:dyDescent="0.25">
      <c r="C402" s="295"/>
      <c r="D402" s="284"/>
      <c r="E402" s="284"/>
      <c r="F402" s="285"/>
      <c r="G402" s="286"/>
      <c r="H402" s="286"/>
      <c r="I402" s="286"/>
      <c r="J402" s="286"/>
      <c r="K402" s="286"/>
      <c r="L402" s="286"/>
      <c r="M402" s="286"/>
    </row>
    <row r="403" spans="3:13" ht="15.75" x14ac:dyDescent="0.25">
      <c r="C403" s="295"/>
      <c r="D403" s="284"/>
      <c r="E403" s="284"/>
      <c r="F403" s="285"/>
      <c r="G403" s="286"/>
      <c r="H403" s="286"/>
      <c r="I403" s="286"/>
      <c r="J403" s="286"/>
      <c r="K403" s="286"/>
      <c r="L403" s="286"/>
      <c r="M403" s="286"/>
    </row>
    <row r="404" spans="3:13" ht="15.75" x14ac:dyDescent="0.25">
      <c r="C404" s="295"/>
      <c r="D404" s="284"/>
      <c r="E404" s="284"/>
      <c r="F404" s="285"/>
      <c r="G404" s="286"/>
      <c r="H404" s="286"/>
      <c r="I404" s="286"/>
      <c r="J404" s="286"/>
      <c r="K404" s="286"/>
      <c r="L404" s="286"/>
      <c r="M404" s="286"/>
    </row>
    <row r="405" spans="3:13" ht="15.75" x14ac:dyDescent="0.25">
      <c r="C405" s="295"/>
      <c r="D405" s="284"/>
      <c r="E405" s="284"/>
      <c r="F405" s="285"/>
      <c r="G405" s="286"/>
      <c r="H405" s="286"/>
      <c r="I405" s="286"/>
      <c r="J405" s="286"/>
      <c r="K405" s="286"/>
      <c r="L405" s="286"/>
      <c r="M405" s="286"/>
    </row>
    <row r="406" spans="3:13" ht="15.75" x14ac:dyDescent="0.25">
      <c r="C406" s="295"/>
      <c r="D406" s="284"/>
      <c r="E406" s="284"/>
      <c r="F406" s="285"/>
      <c r="G406" s="286"/>
      <c r="H406" s="286"/>
      <c r="I406" s="286"/>
      <c r="J406" s="286"/>
      <c r="K406" s="286"/>
      <c r="L406" s="286"/>
      <c r="M406" s="286"/>
    </row>
    <row r="407" spans="3:13" ht="15.75" x14ac:dyDescent="0.25">
      <c r="C407" s="295"/>
      <c r="D407" s="284"/>
      <c r="E407" s="284"/>
      <c r="F407" s="285"/>
      <c r="G407" s="286"/>
      <c r="H407" s="286"/>
      <c r="I407" s="286"/>
      <c r="J407" s="286"/>
      <c r="K407" s="286"/>
      <c r="L407" s="286"/>
      <c r="M407" s="286"/>
    </row>
    <row r="408" spans="3:13" ht="15.75" x14ac:dyDescent="0.25">
      <c r="C408" s="295"/>
      <c r="D408" s="284"/>
      <c r="E408" s="284"/>
      <c r="F408" s="285"/>
      <c r="G408" s="286"/>
      <c r="H408" s="286"/>
      <c r="I408" s="286"/>
      <c r="J408" s="286"/>
      <c r="K408" s="286"/>
      <c r="L408" s="286"/>
      <c r="M408" s="286"/>
    </row>
    <row r="409" spans="3:13" ht="15.75" x14ac:dyDescent="0.25">
      <c r="C409" s="295"/>
      <c r="D409" s="284"/>
      <c r="E409" s="284"/>
      <c r="F409" s="285"/>
      <c r="G409" s="286"/>
      <c r="H409" s="286"/>
      <c r="I409" s="286"/>
      <c r="J409" s="286"/>
      <c r="K409" s="286"/>
      <c r="L409" s="286"/>
      <c r="M409" s="286"/>
    </row>
    <row r="410" spans="3:13" ht="15.75" x14ac:dyDescent="0.25">
      <c r="C410" s="295"/>
      <c r="D410" s="284"/>
      <c r="E410" s="284"/>
      <c r="F410" s="285"/>
      <c r="G410" s="286"/>
      <c r="H410" s="286"/>
      <c r="I410" s="286"/>
      <c r="J410" s="286"/>
      <c r="K410" s="286"/>
      <c r="L410" s="286"/>
      <c r="M410" s="286"/>
    </row>
    <row r="411" spans="3:13" ht="15.75" x14ac:dyDescent="0.25">
      <c r="C411" s="295"/>
      <c r="D411" s="284"/>
      <c r="E411" s="284"/>
      <c r="F411" s="285"/>
      <c r="G411" s="286"/>
      <c r="H411" s="286"/>
      <c r="I411" s="286"/>
      <c r="J411" s="286"/>
      <c r="K411" s="286"/>
      <c r="L411" s="286"/>
      <c r="M411" s="286"/>
    </row>
    <row r="412" spans="3:13" ht="15.75" x14ac:dyDescent="0.25">
      <c r="C412" s="295"/>
      <c r="D412" s="284"/>
      <c r="E412" s="284"/>
      <c r="F412" s="285"/>
      <c r="G412" s="286"/>
      <c r="H412" s="286"/>
      <c r="I412" s="286"/>
      <c r="J412" s="286"/>
      <c r="K412" s="286"/>
      <c r="L412" s="286"/>
      <c r="M412" s="286"/>
    </row>
    <row r="413" spans="3:13" ht="15.75" x14ac:dyDescent="0.25">
      <c r="C413" s="295"/>
      <c r="D413" s="284"/>
      <c r="E413" s="284"/>
      <c r="F413" s="285"/>
      <c r="G413" s="286"/>
      <c r="H413" s="286"/>
      <c r="I413" s="286"/>
      <c r="J413" s="286"/>
      <c r="K413" s="286"/>
      <c r="L413" s="286"/>
      <c r="M413" s="286"/>
    </row>
    <row r="414" spans="3:13" ht="15.75" x14ac:dyDescent="0.25">
      <c r="C414" s="295"/>
      <c r="D414" s="284"/>
      <c r="E414" s="284"/>
      <c r="F414" s="285"/>
      <c r="G414" s="286"/>
      <c r="H414" s="286"/>
      <c r="I414" s="286"/>
      <c r="J414" s="286"/>
      <c r="K414" s="286"/>
      <c r="L414" s="286"/>
      <c r="M414" s="286"/>
    </row>
    <row r="415" spans="3:13" ht="15.75" x14ac:dyDescent="0.25">
      <c r="C415" s="295"/>
      <c r="D415" s="284"/>
      <c r="E415" s="284"/>
      <c r="F415" s="285"/>
      <c r="G415" s="286"/>
      <c r="H415" s="286"/>
      <c r="I415" s="286"/>
      <c r="J415" s="286"/>
      <c r="K415" s="286"/>
      <c r="L415" s="286"/>
      <c r="M415" s="286"/>
    </row>
    <row r="416" spans="3:13" ht="15.75" x14ac:dyDescent="0.25">
      <c r="C416" s="295"/>
      <c r="D416" s="284"/>
      <c r="E416" s="284"/>
      <c r="F416" s="285"/>
      <c r="G416" s="286"/>
      <c r="H416" s="286"/>
      <c r="I416" s="286"/>
      <c r="J416" s="286"/>
      <c r="K416" s="286"/>
      <c r="L416" s="286"/>
      <c r="M416" s="286"/>
    </row>
    <row r="417" spans="3:13" ht="15.75" x14ac:dyDescent="0.25">
      <c r="C417" s="295"/>
      <c r="D417" s="284"/>
      <c r="E417" s="284"/>
      <c r="F417" s="285"/>
      <c r="G417" s="286"/>
      <c r="H417" s="286"/>
      <c r="I417" s="286"/>
      <c r="J417" s="286"/>
      <c r="K417" s="286"/>
      <c r="L417" s="286"/>
      <c r="M417" s="286"/>
    </row>
    <row r="418" spans="3:13" ht="15.75" x14ac:dyDescent="0.25">
      <c r="C418" s="295"/>
      <c r="D418" s="284"/>
      <c r="E418" s="284"/>
      <c r="F418" s="285"/>
      <c r="G418" s="286"/>
      <c r="H418" s="286"/>
      <c r="I418" s="286"/>
      <c r="J418" s="286"/>
      <c r="K418" s="286"/>
      <c r="L418" s="286"/>
      <c r="M418" s="286"/>
    </row>
    <row r="419" spans="3:13" ht="15.75" x14ac:dyDescent="0.25">
      <c r="C419" s="295"/>
      <c r="D419" s="284"/>
      <c r="E419" s="284"/>
      <c r="F419" s="285"/>
      <c r="G419" s="286"/>
      <c r="H419" s="286"/>
      <c r="I419" s="286"/>
      <c r="J419" s="286"/>
      <c r="K419" s="286"/>
      <c r="L419" s="286"/>
      <c r="M419" s="286"/>
    </row>
    <row r="420" spans="3:13" ht="15.75" x14ac:dyDescent="0.25">
      <c r="C420" s="295"/>
      <c r="D420" s="284"/>
      <c r="E420" s="284"/>
      <c r="F420" s="285"/>
      <c r="G420" s="286"/>
      <c r="H420" s="286"/>
      <c r="I420" s="286"/>
      <c r="J420" s="286"/>
      <c r="K420" s="286"/>
      <c r="L420" s="286"/>
      <c r="M420" s="286"/>
    </row>
    <row r="421" spans="3:13" ht="15.75" x14ac:dyDescent="0.25">
      <c r="C421" s="295"/>
      <c r="D421" s="284"/>
      <c r="E421" s="284"/>
      <c r="F421" s="285"/>
      <c r="G421" s="286"/>
      <c r="H421" s="286"/>
      <c r="I421" s="286"/>
      <c r="J421" s="286"/>
      <c r="K421" s="286"/>
      <c r="L421" s="286"/>
      <c r="M421" s="286"/>
    </row>
    <row r="422" spans="3:13" ht="15.75" x14ac:dyDescent="0.25">
      <c r="C422" s="295"/>
      <c r="D422" s="284"/>
      <c r="E422" s="284"/>
      <c r="F422" s="285"/>
      <c r="G422" s="286"/>
      <c r="H422" s="286"/>
      <c r="I422" s="286"/>
      <c r="J422" s="286"/>
      <c r="K422" s="286"/>
      <c r="L422" s="286"/>
      <c r="M422" s="286"/>
    </row>
    <row r="423" spans="3:13" ht="15.75" x14ac:dyDescent="0.25">
      <c r="C423" s="295"/>
      <c r="D423" s="284"/>
      <c r="E423" s="284"/>
      <c r="F423" s="285"/>
      <c r="G423" s="286"/>
      <c r="H423" s="286"/>
      <c r="I423" s="286"/>
      <c r="J423" s="286"/>
      <c r="K423" s="286"/>
      <c r="L423" s="286"/>
      <c r="M423" s="286"/>
    </row>
    <row r="424" spans="3:13" ht="15.75" x14ac:dyDescent="0.25">
      <c r="C424" s="295"/>
      <c r="D424" s="284"/>
      <c r="E424" s="284"/>
      <c r="F424" s="285"/>
      <c r="G424" s="286"/>
      <c r="H424" s="286"/>
      <c r="I424" s="286"/>
      <c r="J424" s="286"/>
      <c r="K424" s="286"/>
      <c r="L424" s="286"/>
      <c r="M424" s="286"/>
    </row>
    <row r="425" spans="3:13" ht="15.75" x14ac:dyDescent="0.25">
      <c r="C425" s="295"/>
      <c r="D425" s="284"/>
      <c r="E425" s="284"/>
      <c r="F425" s="285"/>
      <c r="G425" s="286"/>
      <c r="H425" s="286"/>
      <c r="I425" s="286"/>
      <c r="J425" s="286"/>
      <c r="K425" s="286"/>
      <c r="L425" s="286"/>
      <c r="M425" s="286"/>
    </row>
    <row r="426" spans="3:13" ht="15.75" x14ac:dyDescent="0.25">
      <c r="C426" s="295"/>
      <c r="D426" s="284"/>
      <c r="E426" s="284"/>
      <c r="F426" s="285"/>
      <c r="G426" s="286"/>
      <c r="H426" s="286"/>
      <c r="I426" s="286"/>
      <c r="J426" s="286"/>
      <c r="K426" s="286"/>
      <c r="L426" s="286"/>
      <c r="M426" s="286"/>
    </row>
    <row r="427" spans="3:13" ht="15.75" x14ac:dyDescent="0.25">
      <c r="C427" s="295"/>
      <c r="D427" s="284"/>
      <c r="E427" s="284"/>
      <c r="F427" s="285"/>
      <c r="G427" s="286"/>
      <c r="H427" s="286"/>
      <c r="I427" s="286"/>
      <c r="J427" s="286"/>
      <c r="K427" s="286"/>
      <c r="L427" s="286"/>
      <c r="M427" s="286"/>
    </row>
    <row r="428" spans="3:13" ht="15.75" x14ac:dyDescent="0.25">
      <c r="C428" s="295"/>
      <c r="D428" s="284"/>
      <c r="E428" s="284"/>
      <c r="F428" s="285"/>
      <c r="G428" s="286"/>
      <c r="H428" s="286"/>
      <c r="I428" s="286"/>
      <c r="J428" s="286"/>
      <c r="K428" s="286"/>
      <c r="L428" s="286"/>
      <c r="M428" s="286"/>
    </row>
    <row r="429" spans="3:13" ht="15.75" x14ac:dyDescent="0.25">
      <c r="C429" s="295"/>
      <c r="D429" s="284"/>
      <c r="E429" s="284"/>
      <c r="F429" s="285"/>
      <c r="G429" s="286"/>
      <c r="H429" s="286"/>
      <c r="I429" s="286"/>
      <c r="J429" s="286"/>
      <c r="K429" s="286"/>
      <c r="L429" s="286"/>
      <c r="M429" s="286"/>
    </row>
    <row r="430" spans="3:13" ht="15.75" x14ac:dyDescent="0.25">
      <c r="C430" s="295"/>
      <c r="D430" s="284"/>
      <c r="E430" s="284"/>
      <c r="F430" s="285"/>
      <c r="G430" s="286"/>
      <c r="H430" s="286"/>
      <c r="I430" s="286"/>
      <c r="J430" s="286"/>
      <c r="K430" s="286"/>
      <c r="L430" s="286"/>
      <c r="M430" s="286"/>
    </row>
    <row r="431" spans="3:13" ht="15.75" x14ac:dyDescent="0.25">
      <c r="C431" s="295"/>
      <c r="D431" s="284"/>
      <c r="E431" s="284"/>
      <c r="F431" s="285"/>
      <c r="G431" s="286"/>
      <c r="H431" s="286"/>
      <c r="I431" s="286"/>
      <c r="J431" s="286"/>
      <c r="K431" s="286"/>
      <c r="L431" s="286"/>
      <c r="M431" s="286"/>
    </row>
    <row r="432" spans="3:13" ht="15.75" x14ac:dyDescent="0.25">
      <c r="C432" s="295"/>
      <c r="D432" s="284"/>
      <c r="E432" s="284"/>
      <c r="F432" s="285"/>
      <c r="G432" s="286"/>
      <c r="H432" s="286"/>
      <c r="I432" s="286"/>
      <c r="J432" s="286"/>
      <c r="K432" s="286"/>
      <c r="L432" s="286"/>
      <c r="M432" s="286"/>
    </row>
    <row r="433" spans="3:13" ht="15.75" x14ac:dyDescent="0.25">
      <c r="C433" s="295"/>
      <c r="D433" s="284"/>
      <c r="E433" s="284"/>
      <c r="F433" s="285"/>
      <c r="G433" s="286"/>
      <c r="H433" s="286"/>
      <c r="I433" s="286"/>
      <c r="J433" s="286"/>
      <c r="K433" s="286"/>
      <c r="L433" s="286"/>
      <c r="M433" s="286"/>
    </row>
    <row r="434" spans="3:13" ht="15.75" x14ac:dyDescent="0.25">
      <c r="C434" s="295"/>
      <c r="D434" s="284"/>
      <c r="E434" s="284"/>
      <c r="F434" s="285"/>
      <c r="G434" s="286"/>
      <c r="H434" s="286"/>
      <c r="I434" s="286"/>
      <c r="J434" s="286"/>
      <c r="K434" s="286"/>
      <c r="L434" s="286"/>
      <c r="M434" s="286"/>
    </row>
    <row r="435" spans="3:13" ht="15.75" x14ac:dyDescent="0.25">
      <c r="C435" s="295"/>
      <c r="D435" s="284"/>
      <c r="E435" s="284"/>
      <c r="F435" s="285"/>
      <c r="G435" s="286"/>
      <c r="H435" s="286"/>
      <c r="I435" s="286"/>
      <c r="J435" s="286"/>
      <c r="K435" s="286"/>
      <c r="L435" s="286"/>
      <c r="M435" s="286"/>
    </row>
    <row r="436" spans="3:13" ht="15.75" x14ac:dyDescent="0.25">
      <c r="C436" s="295"/>
      <c r="D436" s="284"/>
      <c r="E436" s="284"/>
      <c r="F436" s="285"/>
      <c r="G436" s="286"/>
      <c r="H436" s="286"/>
      <c r="I436" s="286"/>
      <c r="J436" s="286"/>
      <c r="K436" s="286"/>
      <c r="L436" s="286"/>
      <c r="M436" s="286"/>
    </row>
    <row r="437" spans="3:13" ht="15.75" x14ac:dyDescent="0.25">
      <c r="C437" s="295"/>
      <c r="D437" s="284"/>
      <c r="E437" s="284"/>
      <c r="F437" s="285"/>
      <c r="G437" s="286"/>
      <c r="H437" s="286"/>
      <c r="I437" s="286"/>
      <c r="J437" s="286"/>
      <c r="K437" s="286"/>
      <c r="L437" s="286"/>
      <c r="M437" s="286"/>
    </row>
    <row r="438" spans="3:13" ht="15.75" x14ac:dyDescent="0.25">
      <c r="C438" s="295"/>
      <c r="D438" s="284"/>
      <c r="E438" s="284"/>
      <c r="F438" s="285"/>
      <c r="G438" s="286"/>
      <c r="H438" s="286"/>
      <c r="I438" s="286"/>
      <c r="J438" s="286"/>
      <c r="K438" s="286"/>
      <c r="L438" s="286"/>
      <c r="M438" s="286"/>
    </row>
    <row r="439" spans="3:13" ht="15.75" x14ac:dyDescent="0.25">
      <c r="C439" s="295"/>
      <c r="D439" s="284"/>
      <c r="E439" s="284"/>
      <c r="F439" s="285"/>
      <c r="G439" s="286"/>
      <c r="H439" s="286"/>
      <c r="I439" s="286"/>
      <c r="J439" s="286"/>
      <c r="K439" s="286"/>
      <c r="L439" s="286"/>
      <c r="M439" s="286"/>
    </row>
    <row r="440" spans="3:13" ht="15.75" x14ac:dyDescent="0.25">
      <c r="C440" s="295"/>
      <c r="D440" s="284"/>
      <c r="E440" s="284"/>
      <c r="F440" s="285"/>
      <c r="G440" s="286"/>
      <c r="H440" s="286"/>
      <c r="I440" s="286"/>
      <c r="J440" s="286"/>
      <c r="K440" s="286"/>
      <c r="L440" s="286"/>
      <c r="M440" s="286"/>
    </row>
    <row r="441" spans="3:13" ht="15.75" x14ac:dyDescent="0.25">
      <c r="C441" s="295"/>
      <c r="D441" s="284"/>
      <c r="E441" s="284"/>
      <c r="F441" s="285"/>
      <c r="G441" s="286"/>
      <c r="H441" s="286"/>
      <c r="I441" s="286"/>
      <c r="J441" s="286"/>
      <c r="K441" s="286"/>
      <c r="L441" s="286"/>
      <c r="M441" s="286"/>
    </row>
    <row r="442" spans="3:13" ht="15.75" x14ac:dyDescent="0.25">
      <c r="C442" s="295"/>
      <c r="D442" s="284"/>
      <c r="E442" s="284"/>
      <c r="F442" s="285"/>
      <c r="G442" s="286"/>
      <c r="H442" s="286"/>
      <c r="I442" s="286"/>
      <c r="J442" s="286"/>
      <c r="K442" s="286"/>
      <c r="L442" s="286"/>
      <c r="M442" s="286"/>
    </row>
    <row r="443" spans="3:13" ht="15.75" x14ac:dyDescent="0.25">
      <c r="C443" s="295"/>
      <c r="D443" s="284"/>
      <c r="E443" s="284"/>
      <c r="F443" s="285"/>
      <c r="G443" s="286"/>
      <c r="H443" s="286"/>
      <c r="I443" s="286"/>
      <c r="J443" s="286"/>
      <c r="K443" s="286"/>
      <c r="L443" s="286"/>
      <c r="M443" s="286"/>
    </row>
    <row r="444" spans="3:13" ht="15.75" x14ac:dyDescent="0.25">
      <c r="C444" s="295"/>
      <c r="D444" s="284"/>
      <c r="E444" s="284"/>
      <c r="F444" s="285"/>
      <c r="G444" s="286"/>
      <c r="H444" s="286"/>
      <c r="I444" s="286"/>
      <c r="J444" s="286"/>
      <c r="K444" s="286"/>
      <c r="L444" s="286"/>
      <c r="M444" s="286"/>
    </row>
    <row r="445" spans="3:13" ht="15.75" x14ac:dyDescent="0.25">
      <c r="C445" s="295"/>
      <c r="D445" s="284"/>
      <c r="E445" s="284"/>
      <c r="F445" s="285"/>
      <c r="G445" s="286"/>
      <c r="H445" s="286"/>
      <c r="I445" s="286"/>
      <c r="J445" s="286"/>
      <c r="K445" s="286"/>
      <c r="L445" s="286"/>
      <c r="M445" s="286"/>
    </row>
    <row r="446" spans="3:13" ht="15.75" x14ac:dyDescent="0.25">
      <c r="C446" s="295"/>
      <c r="D446" s="284"/>
      <c r="E446" s="284"/>
      <c r="F446" s="285"/>
      <c r="G446" s="286"/>
      <c r="H446" s="286"/>
      <c r="I446" s="286"/>
      <c r="J446" s="286"/>
      <c r="K446" s="286"/>
      <c r="L446" s="286"/>
      <c r="M446" s="286"/>
    </row>
    <row r="447" spans="3:13" ht="15.75" x14ac:dyDescent="0.25">
      <c r="C447" s="295"/>
      <c r="D447" s="284"/>
      <c r="E447" s="284"/>
      <c r="F447" s="285"/>
      <c r="G447" s="286"/>
      <c r="H447" s="286"/>
      <c r="I447" s="286"/>
      <c r="J447" s="286"/>
      <c r="K447" s="286"/>
      <c r="L447" s="286"/>
      <c r="M447" s="286"/>
    </row>
    <row r="448" spans="3:13" ht="15.75" x14ac:dyDescent="0.25">
      <c r="C448" s="295"/>
      <c r="D448" s="284"/>
      <c r="E448" s="284"/>
      <c r="F448" s="285"/>
      <c r="G448" s="286"/>
      <c r="H448" s="286"/>
      <c r="I448" s="286"/>
      <c r="J448" s="286"/>
      <c r="K448" s="286"/>
      <c r="L448" s="286"/>
      <c r="M448" s="286"/>
    </row>
    <row r="449" spans="3:13" ht="15.75" x14ac:dyDescent="0.25">
      <c r="C449" s="295"/>
      <c r="D449" s="284"/>
      <c r="E449" s="284"/>
      <c r="F449" s="285"/>
      <c r="G449" s="286"/>
      <c r="H449" s="286"/>
      <c r="I449" s="286"/>
      <c r="J449" s="286"/>
      <c r="K449" s="286"/>
      <c r="L449" s="286"/>
      <c r="M449" s="286"/>
    </row>
    <row r="450" spans="3:13" ht="15.75" x14ac:dyDescent="0.25">
      <c r="C450" s="295"/>
      <c r="D450" s="284"/>
      <c r="E450" s="284"/>
      <c r="F450" s="285"/>
      <c r="G450" s="286"/>
      <c r="H450" s="286"/>
      <c r="I450" s="286"/>
      <c r="J450" s="286"/>
      <c r="K450" s="286"/>
      <c r="L450" s="286"/>
      <c r="M450" s="286"/>
    </row>
    <row r="451" spans="3:13" ht="15.75" x14ac:dyDescent="0.25">
      <c r="C451" s="295"/>
      <c r="D451" s="284"/>
      <c r="E451" s="284"/>
      <c r="F451" s="285"/>
      <c r="G451" s="286"/>
      <c r="H451" s="286"/>
      <c r="I451" s="286"/>
      <c r="J451" s="286"/>
      <c r="K451" s="286"/>
      <c r="L451" s="286"/>
      <c r="M451" s="286"/>
    </row>
    <row r="452" spans="3:13" ht="15.75" x14ac:dyDescent="0.25">
      <c r="C452" s="295"/>
      <c r="D452" s="284"/>
      <c r="E452" s="284"/>
      <c r="F452" s="285"/>
      <c r="G452" s="286"/>
      <c r="H452" s="286"/>
      <c r="I452" s="286"/>
      <c r="J452" s="286"/>
      <c r="K452" s="286"/>
      <c r="L452" s="286"/>
      <c r="M452" s="286"/>
    </row>
    <row r="453" spans="3:13" ht="15.75" x14ac:dyDescent="0.25">
      <c r="C453" s="295"/>
      <c r="D453" s="284"/>
      <c r="E453" s="284"/>
      <c r="F453" s="285"/>
      <c r="G453" s="286"/>
      <c r="H453" s="286"/>
      <c r="I453" s="286"/>
      <c r="J453" s="286"/>
      <c r="K453" s="286"/>
      <c r="L453" s="286"/>
      <c r="M453" s="286"/>
    </row>
    <row r="454" spans="3:13" ht="15.75" x14ac:dyDescent="0.25">
      <c r="C454" s="295"/>
      <c r="D454" s="284"/>
      <c r="E454" s="284"/>
      <c r="F454" s="285"/>
      <c r="G454" s="286"/>
      <c r="H454" s="286"/>
      <c r="I454" s="286"/>
      <c r="J454" s="286"/>
      <c r="K454" s="286"/>
      <c r="L454" s="286"/>
      <c r="M454" s="286"/>
    </row>
    <row r="455" spans="3:13" ht="15.75" x14ac:dyDescent="0.25">
      <c r="C455" s="295"/>
      <c r="D455" s="284"/>
      <c r="E455" s="284"/>
      <c r="F455" s="285"/>
      <c r="G455" s="286"/>
      <c r="H455" s="286"/>
      <c r="I455" s="286"/>
      <c r="J455" s="286"/>
      <c r="K455" s="286"/>
      <c r="L455" s="286"/>
      <c r="M455" s="286"/>
    </row>
    <row r="456" spans="3:13" ht="15.75" x14ac:dyDescent="0.25">
      <c r="C456" s="295"/>
      <c r="D456" s="284"/>
      <c r="E456" s="284"/>
      <c r="F456" s="285"/>
      <c r="G456" s="286"/>
      <c r="H456" s="286"/>
      <c r="I456" s="286"/>
      <c r="J456" s="286"/>
      <c r="K456" s="286"/>
      <c r="L456" s="286"/>
      <c r="M456" s="286"/>
    </row>
    <row r="457" spans="3:13" ht="15.75" x14ac:dyDescent="0.25">
      <c r="C457" s="295"/>
      <c r="D457" s="284"/>
      <c r="E457" s="284"/>
      <c r="F457" s="285"/>
      <c r="G457" s="286"/>
      <c r="H457" s="286"/>
      <c r="I457" s="286"/>
      <c r="J457" s="286"/>
      <c r="K457" s="286"/>
      <c r="L457" s="286"/>
      <c r="M457" s="286"/>
    </row>
    <row r="458" spans="3:13" ht="15.75" x14ac:dyDescent="0.25">
      <c r="C458" s="295"/>
      <c r="D458" s="284"/>
      <c r="E458" s="284"/>
      <c r="F458" s="285"/>
      <c r="G458" s="286"/>
      <c r="H458" s="286"/>
      <c r="I458" s="286"/>
      <c r="J458" s="286"/>
      <c r="K458" s="286"/>
      <c r="L458" s="286"/>
      <c r="M458" s="286"/>
    </row>
    <row r="459" spans="3:13" ht="15.75" x14ac:dyDescent="0.25">
      <c r="C459" s="295"/>
      <c r="D459" s="284"/>
      <c r="E459" s="284"/>
      <c r="F459" s="285"/>
      <c r="G459" s="286"/>
      <c r="H459" s="286"/>
      <c r="I459" s="286"/>
      <c r="J459" s="286"/>
      <c r="K459" s="286"/>
      <c r="L459" s="286"/>
      <c r="M459" s="286"/>
    </row>
    <row r="460" spans="3:13" ht="15.75" x14ac:dyDescent="0.25">
      <c r="C460" s="295"/>
      <c r="D460" s="284"/>
      <c r="E460" s="284"/>
      <c r="F460" s="285"/>
      <c r="G460" s="286"/>
      <c r="H460" s="286"/>
      <c r="I460" s="286"/>
      <c r="J460" s="286"/>
      <c r="K460" s="286"/>
      <c r="L460" s="286"/>
      <c r="M460" s="286"/>
    </row>
    <row r="461" spans="3:13" ht="15.75" x14ac:dyDescent="0.25">
      <c r="C461" s="295"/>
      <c r="D461" s="284"/>
      <c r="E461" s="284"/>
      <c r="F461" s="285"/>
      <c r="G461" s="286"/>
      <c r="H461" s="286"/>
      <c r="I461" s="286"/>
      <c r="J461" s="286"/>
      <c r="K461" s="286"/>
      <c r="L461" s="286"/>
      <c r="M461" s="286"/>
    </row>
    <row r="462" spans="3:13" ht="15.75" x14ac:dyDescent="0.25">
      <c r="C462" s="295"/>
      <c r="D462" s="284"/>
      <c r="E462" s="284"/>
      <c r="F462" s="285"/>
      <c r="G462" s="286"/>
      <c r="H462" s="286"/>
      <c r="I462" s="286"/>
      <c r="J462" s="286"/>
      <c r="K462" s="286"/>
      <c r="L462" s="286"/>
      <c r="M462" s="286"/>
    </row>
    <row r="463" spans="3:13" ht="15.75" x14ac:dyDescent="0.25">
      <c r="C463" s="295"/>
      <c r="D463" s="284"/>
      <c r="E463" s="284"/>
      <c r="F463" s="285"/>
      <c r="G463" s="286"/>
      <c r="H463" s="286"/>
      <c r="I463" s="286"/>
      <c r="J463" s="286"/>
      <c r="K463" s="286"/>
      <c r="L463" s="286"/>
      <c r="M463" s="286"/>
    </row>
    <row r="464" spans="3:13" ht="15.75" x14ac:dyDescent="0.25">
      <c r="C464" s="295"/>
      <c r="D464" s="284"/>
      <c r="E464" s="284"/>
      <c r="F464" s="285"/>
      <c r="G464" s="286"/>
      <c r="H464" s="286"/>
      <c r="I464" s="286"/>
      <c r="J464" s="286"/>
      <c r="K464" s="286"/>
      <c r="L464" s="286"/>
      <c r="M464" s="286"/>
    </row>
    <row r="465" spans="3:13" ht="15.75" x14ac:dyDescent="0.25">
      <c r="C465" s="295"/>
      <c r="D465" s="284"/>
      <c r="E465" s="284"/>
      <c r="F465" s="285"/>
      <c r="G465" s="286"/>
      <c r="H465" s="286"/>
      <c r="I465" s="286"/>
      <c r="J465" s="286"/>
      <c r="K465" s="286"/>
      <c r="L465" s="286"/>
      <c r="M465" s="286"/>
    </row>
    <row r="466" spans="3:13" ht="15.75" x14ac:dyDescent="0.25">
      <c r="C466" s="295"/>
      <c r="D466" s="284"/>
      <c r="E466" s="284"/>
      <c r="F466" s="285"/>
      <c r="G466" s="286"/>
      <c r="H466" s="286"/>
      <c r="I466" s="286"/>
      <c r="J466" s="286"/>
      <c r="K466" s="286"/>
      <c r="L466" s="286"/>
      <c r="M466" s="286"/>
    </row>
    <row r="467" spans="3:13" ht="15.75" x14ac:dyDescent="0.25">
      <c r="C467" s="295"/>
      <c r="D467" s="284"/>
      <c r="E467" s="284"/>
      <c r="F467" s="285"/>
      <c r="G467" s="286"/>
      <c r="H467" s="286"/>
      <c r="I467" s="286"/>
      <c r="J467" s="286"/>
      <c r="K467" s="286"/>
      <c r="L467" s="286"/>
      <c r="M467" s="286"/>
    </row>
    <row r="468" spans="3:13" ht="15.75" x14ac:dyDescent="0.25">
      <c r="C468" s="295"/>
      <c r="D468" s="284"/>
      <c r="E468" s="284"/>
      <c r="F468" s="285"/>
      <c r="G468" s="286"/>
      <c r="H468" s="286"/>
      <c r="I468" s="286"/>
      <c r="J468" s="286"/>
      <c r="K468" s="286"/>
      <c r="L468" s="286"/>
      <c r="M468" s="286"/>
    </row>
    <row r="469" spans="3:13" ht="15.75" x14ac:dyDescent="0.25">
      <c r="C469" s="295"/>
      <c r="D469" s="284"/>
      <c r="E469" s="284"/>
      <c r="F469" s="285"/>
      <c r="G469" s="286"/>
      <c r="H469" s="286"/>
      <c r="I469" s="286"/>
      <c r="J469" s="286"/>
      <c r="K469" s="286"/>
      <c r="L469" s="286"/>
      <c r="M469" s="286"/>
    </row>
    <row r="470" spans="3:13" ht="15.75" x14ac:dyDescent="0.25">
      <c r="C470" s="295"/>
      <c r="D470" s="284"/>
      <c r="E470" s="284"/>
      <c r="F470" s="285"/>
      <c r="G470" s="286"/>
      <c r="H470" s="286"/>
      <c r="I470" s="286"/>
      <c r="J470" s="286"/>
      <c r="K470" s="286"/>
      <c r="L470" s="286"/>
      <c r="M470" s="286"/>
    </row>
    <row r="471" spans="3:13" ht="15.75" x14ac:dyDescent="0.25">
      <c r="C471" s="295"/>
      <c r="D471" s="284"/>
      <c r="E471" s="284"/>
      <c r="F471" s="285"/>
      <c r="G471" s="286"/>
      <c r="H471" s="286"/>
      <c r="I471" s="286"/>
      <c r="J471" s="286"/>
      <c r="K471" s="286"/>
      <c r="L471" s="286"/>
      <c r="M471" s="286"/>
    </row>
    <row r="472" spans="3:13" ht="15.75" x14ac:dyDescent="0.25">
      <c r="C472" s="295"/>
      <c r="D472" s="284"/>
      <c r="E472" s="284"/>
      <c r="F472" s="285"/>
      <c r="G472" s="286"/>
      <c r="H472" s="286"/>
      <c r="I472" s="286"/>
      <c r="J472" s="286"/>
      <c r="K472" s="286"/>
      <c r="L472" s="286"/>
      <c r="M472" s="286"/>
    </row>
    <row r="473" spans="3:13" ht="15.75" x14ac:dyDescent="0.25">
      <c r="C473" s="295"/>
      <c r="D473" s="284"/>
      <c r="E473" s="284"/>
      <c r="F473" s="285"/>
      <c r="G473" s="286"/>
      <c r="H473" s="286"/>
      <c r="I473" s="286"/>
      <c r="J473" s="286"/>
      <c r="K473" s="286"/>
      <c r="L473" s="286"/>
      <c r="M473" s="286"/>
    </row>
    <row r="474" spans="3:13" ht="15.75" x14ac:dyDescent="0.25">
      <c r="C474" s="295"/>
      <c r="D474" s="284"/>
      <c r="E474" s="284"/>
      <c r="F474" s="285"/>
      <c r="G474" s="286"/>
      <c r="H474" s="286"/>
      <c r="I474" s="286"/>
      <c r="J474" s="286"/>
      <c r="K474" s="286"/>
      <c r="L474" s="286"/>
      <c r="M474" s="286"/>
    </row>
    <row r="475" spans="3:13" ht="15.75" x14ac:dyDescent="0.25">
      <c r="C475" s="295"/>
      <c r="D475" s="284"/>
      <c r="E475" s="284"/>
      <c r="F475" s="285"/>
      <c r="G475" s="286"/>
      <c r="H475" s="286"/>
      <c r="I475" s="286"/>
      <c r="J475" s="286"/>
      <c r="K475" s="286"/>
      <c r="L475" s="286"/>
      <c r="M475" s="286"/>
    </row>
    <row r="476" spans="3:13" ht="15.75" x14ac:dyDescent="0.25">
      <c r="C476" s="295"/>
      <c r="D476" s="284"/>
      <c r="E476" s="284"/>
      <c r="F476" s="285"/>
      <c r="G476" s="286"/>
      <c r="H476" s="286"/>
      <c r="I476" s="286"/>
      <c r="J476" s="286"/>
      <c r="K476" s="286"/>
      <c r="L476" s="286"/>
      <c r="M476" s="286"/>
    </row>
    <row r="477" spans="3:13" ht="15.75" x14ac:dyDescent="0.25">
      <c r="C477" s="295"/>
      <c r="D477" s="284"/>
      <c r="E477" s="284"/>
      <c r="F477" s="285"/>
      <c r="G477" s="286"/>
      <c r="H477" s="286"/>
      <c r="I477" s="286"/>
      <c r="J477" s="286"/>
      <c r="K477" s="286"/>
      <c r="L477" s="286"/>
      <c r="M477" s="286"/>
    </row>
    <row r="478" spans="3:13" ht="15.75" x14ac:dyDescent="0.25">
      <c r="C478" s="295"/>
      <c r="D478" s="284"/>
      <c r="E478" s="284"/>
      <c r="F478" s="285"/>
      <c r="G478" s="286"/>
      <c r="H478" s="286"/>
      <c r="I478" s="286"/>
      <c r="J478" s="286"/>
      <c r="K478" s="286"/>
      <c r="L478" s="286"/>
      <c r="M478" s="286"/>
    </row>
    <row r="479" spans="3:13" ht="15.75" x14ac:dyDescent="0.25">
      <c r="C479" s="295"/>
      <c r="D479" s="284"/>
      <c r="E479" s="284"/>
      <c r="F479" s="285"/>
      <c r="G479" s="286"/>
      <c r="H479" s="286"/>
      <c r="I479" s="286"/>
      <c r="J479" s="286"/>
      <c r="K479" s="286"/>
      <c r="L479" s="286"/>
      <c r="M479" s="286"/>
    </row>
    <row r="480" spans="3:13" ht="15.75" x14ac:dyDescent="0.25">
      <c r="C480" s="295"/>
      <c r="D480" s="284"/>
      <c r="E480" s="284"/>
      <c r="F480" s="285"/>
      <c r="G480" s="286"/>
      <c r="H480" s="286"/>
      <c r="I480" s="286"/>
      <c r="J480" s="286"/>
      <c r="K480" s="286"/>
      <c r="L480" s="286"/>
      <c r="M480" s="286"/>
    </row>
    <row r="481" spans="3:13" ht="15.75" x14ac:dyDescent="0.25">
      <c r="C481" s="295"/>
      <c r="D481" s="284"/>
      <c r="E481" s="284"/>
      <c r="F481" s="285"/>
      <c r="G481" s="286"/>
      <c r="H481" s="286"/>
      <c r="I481" s="286"/>
      <c r="J481" s="286"/>
      <c r="K481" s="286"/>
      <c r="L481" s="286"/>
      <c r="M481" s="286"/>
    </row>
    <row r="482" spans="3:13" ht="15.75" x14ac:dyDescent="0.25">
      <c r="C482" s="295"/>
      <c r="D482" s="284"/>
      <c r="E482" s="284"/>
      <c r="F482" s="285"/>
      <c r="G482" s="286"/>
      <c r="H482" s="286"/>
      <c r="I482" s="286"/>
      <c r="J482" s="286"/>
      <c r="K482" s="286"/>
      <c r="L482" s="286"/>
      <c r="M482" s="286"/>
    </row>
    <row r="483" spans="3:13" ht="15.75" x14ac:dyDescent="0.25">
      <c r="C483" s="295"/>
      <c r="D483" s="284"/>
      <c r="E483" s="284"/>
      <c r="F483" s="285"/>
      <c r="G483" s="286"/>
      <c r="H483" s="286"/>
      <c r="I483" s="286"/>
      <c r="J483" s="286"/>
      <c r="K483" s="286"/>
      <c r="L483" s="286"/>
      <c r="M483" s="286"/>
    </row>
    <row r="484" spans="3:13" ht="15.75" x14ac:dyDescent="0.25">
      <c r="C484" s="295"/>
      <c r="D484" s="284"/>
      <c r="E484" s="284"/>
      <c r="F484" s="285"/>
      <c r="G484" s="286"/>
      <c r="H484" s="286"/>
      <c r="I484" s="286"/>
      <c r="J484" s="286"/>
      <c r="K484" s="286"/>
      <c r="L484" s="286"/>
      <c r="M484" s="286"/>
    </row>
    <row r="485" spans="3:13" ht="15.75" x14ac:dyDescent="0.25">
      <c r="C485" s="295"/>
      <c r="D485" s="284"/>
      <c r="E485" s="284"/>
      <c r="F485" s="285"/>
      <c r="G485" s="286"/>
      <c r="H485" s="286"/>
      <c r="I485" s="286"/>
      <c r="J485" s="286"/>
      <c r="K485" s="286"/>
      <c r="L485" s="286"/>
      <c r="M485" s="286"/>
    </row>
    <row r="486" spans="3:13" ht="15.75" x14ac:dyDescent="0.25">
      <c r="C486" s="295"/>
      <c r="D486" s="284"/>
      <c r="E486" s="284"/>
      <c r="F486" s="285"/>
      <c r="G486" s="286"/>
      <c r="H486" s="286"/>
      <c r="I486" s="286"/>
      <c r="J486" s="286"/>
      <c r="K486" s="286"/>
      <c r="L486" s="286"/>
      <c r="M486" s="286"/>
    </row>
    <row r="487" spans="3:13" ht="15.75" x14ac:dyDescent="0.25">
      <c r="C487" s="295"/>
      <c r="D487" s="284"/>
      <c r="E487" s="284"/>
      <c r="F487" s="285"/>
      <c r="G487" s="286"/>
      <c r="H487" s="286"/>
      <c r="I487" s="286"/>
      <c r="J487" s="286"/>
      <c r="K487" s="286"/>
      <c r="L487" s="286"/>
      <c r="M487" s="286"/>
    </row>
    <row r="488" spans="3:13" ht="15.75" x14ac:dyDescent="0.25">
      <c r="C488" s="295"/>
      <c r="D488" s="284"/>
      <c r="E488" s="284"/>
      <c r="F488" s="285"/>
      <c r="G488" s="286"/>
      <c r="H488" s="286"/>
      <c r="I488" s="286"/>
      <c r="J488" s="286"/>
      <c r="K488" s="286"/>
      <c r="L488" s="286"/>
      <c r="M488" s="286"/>
    </row>
    <row r="489" spans="3:13" ht="15.75" x14ac:dyDescent="0.25">
      <c r="C489" s="295"/>
      <c r="D489" s="284"/>
      <c r="E489" s="284"/>
      <c r="F489" s="285"/>
      <c r="G489" s="286"/>
      <c r="H489" s="286"/>
      <c r="I489" s="286"/>
      <c r="J489" s="286"/>
      <c r="K489" s="286"/>
      <c r="L489" s="286"/>
      <c r="M489" s="286"/>
    </row>
    <row r="490" spans="3:13" ht="15.75" x14ac:dyDescent="0.25">
      <c r="C490" s="295"/>
      <c r="D490" s="284"/>
      <c r="E490" s="284"/>
      <c r="F490" s="285"/>
      <c r="G490" s="286"/>
      <c r="H490" s="286"/>
      <c r="I490" s="286"/>
      <c r="J490" s="286"/>
      <c r="K490" s="286"/>
      <c r="L490" s="286"/>
      <c r="M490" s="286"/>
    </row>
    <row r="491" spans="3:13" ht="15.75" x14ac:dyDescent="0.25">
      <c r="C491" s="295"/>
      <c r="D491" s="284"/>
      <c r="E491" s="284"/>
      <c r="F491" s="285"/>
      <c r="G491" s="286"/>
      <c r="H491" s="286"/>
      <c r="I491" s="286"/>
      <c r="J491" s="286"/>
      <c r="K491" s="286"/>
      <c r="L491" s="286"/>
      <c r="M491" s="286"/>
    </row>
    <row r="492" spans="3:13" ht="15.75" x14ac:dyDescent="0.25">
      <c r="C492" s="295"/>
      <c r="D492" s="284"/>
      <c r="E492" s="284"/>
      <c r="F492" s="285"/>
      <c r="G492" s="286"/>
      <c r="H492" s="286"/>
      <c r="I492" s="286"/>
      <c r="J492" s="286"/>
      <c r="K492" s="286"/>
      <c r="L492" s="286"/>
      <c r="M492" s="286"/>
    </row>
    <row r="493" spans="3:13" ht="15.75" x14ac:dyDescent="0.25">
      <c r="C493" s="295"/>
      <c r="D493" s="284"/>
      <c r="E493" s="284"/>
      <c r="F493" s="285"/>
      <c r="G493" s="286"/>
      <c r="H493" s="286"/>
      <c r="I493" s="286"/>
      <c r="J493" s="286"/>
      <c r="K493" s="286"/>
      <c r="L493" s="286"/>
      <c r="M493" s="286"/>
    </row>
    <row r="494" spans="3:13" ht="15.75" x14ac:dyDescent="0.25">
      <c r="C494" s="295"/>
      <c r="D494" s="284"/>
      <c r="E494" s="284"/>
      <c r="F494" s="285"/>
      <c r="G494" s="286"/>
      <c r="H494" s="286"/>
      <c r="I494" s="286"/>
      <c r="J494" s="286"/>
      <c r="K494" s="286"/>
      <c r="L494" s="286"/>
      <c r="M494" s="286"/>
    </row>
    <row r="495" spans="3:13" ht="15.75" x14ac:dyDescent="0.25">
      <c r="C495" s="295"/>
      <c r="D495" s="284"/>
      <c r="E495" s="284"/>
      <c r="F495" s="285"/>
      <c r="G495" s="286"/>
      <c r="H495" s="286"/>
      <c r="I495" s="286"/>
      <c r="J495" s="286"/>
      <c r="K495" s="286"/>
      <c r="L495" s="286"/>
      <c r="M495" s="286"/>
    </row>
    <row r="496" spans="3:13" ht="15.75" x14ac:dyDescent="0.25">
      <c r="C496" s="295"/>
      <c r="D496" s="284"/>
      <c r="E496" s="284"/>
      <c r="F496" s="285"/>
      <c r="G496" s="286"/>
      <c r="H496" s="286"/>
      <c r="I496" s="286"/>
      <c r="J496" s="286"/>
      <c r="K496" s="286"/>
      <c r="L496" s="286"/>
      <c r="M496" s="286"/>
    </row>
    <row r="497" spans="3:13" ht="15.75" x14ac:dyDescent="0.25">
      <c r="C497" s="295"/>
      <c r="D497" s="284"/>
      <c r="E497" s="284"/>
      <c r="F497" s="285"/>
      <c r="G497" s="286"/>
      <c r="H497" s="286"/>
      <c r="I497" s="286"/>
      <c r="J497" s="286"/>
      <c r="K497" s="286"/>
      <c r="L497" s="286"/>
      <c r="M497" s="286"/>
    </row>
    <row r="498" spans="3:13" ht="15.75" x14ac:dyDescent="0.25">
      <c r="C498" s="295"/>
      <c r="D498" s="284"/>
      <c r="E498" s="284"/>
      <c r="F498" s="285"/>
      <c r="G498" s="286"/>
      <c r="H498" s="286"/>
      <c r="I498" s="286"/>
      <c r="J498" s="286"/>
      <c r="K498" s="286"/>
      <c r="L498" s="286"/>
      <c r="M498" s="286"/>
    </row>
    <row r="499" spans="3:13" ht="15.75" x14ac:dyDescent="0.25">
      <c r="C499" s="295"/>
      <c r="D499" s="284"/>
      <c r="E499" s="284"/>
      <c r="F499" s="285"/>
      <c r="G499" s="286"/>
      <c r="H499" s="286"/>
      <c r="I499" s="286"/>
      <c r="J499" s="286"/>
      <c r="K499" s="286"/>
      <c r="L499" s="286"/>
      <c r="M499" s="286"/>
    </row>
    <row r="500" spans="3:13" ht="15.75" x14ac:dyDescent="0.25">
      <c r="C500" s="295"/>
      <c r="D500" s="284"/>
      <c r="E500" s="284"/>
      <c r="F500" s="285"/>
      <c r="G500" s="286"/>
      <c r="H500" s="286"/>
      <c r="I500" s="286"/>
      <c r="J500" s="286"/>
      <c r="K500" s="286"/>
      <c r="L500" s="286"/>
      <c r="M500" s="286"/>
    </row>
    <row r="501" spans="3:13" ht="15.75" x14ac:dyDescent="0.25">
      <c r="C501" s="295"/>
      <c r="D501" s="284"/>
      <c r="E501" s="284"/>
      <c r="F501" s="285"/>
      <c r="G501" s="286"/>
      <c r="H501" s="286"/>
      <c r="I501" s="286"/>
      <c r="J501" s="286"/>
      <c r="K501" s="286"/>
      <c r="L501" s="286"/>
      <c r="M501" s="286"/>
    </row>
    <row r="502" spans="3:13" ht="15.75" x14ac:dyDescent="0.25">
      <c r="C502" s="295"/>
      <c r="D502" s="284"/>
      <c r="E502" s="284"/>
      <c r="F502" s="285"/>
      <c r="G502" s="286"/>
      <c r="H502" s="286"/>
      <c r="I502" s="286"/>
      <c r="J502" s="286"/>
      <c r="K502" s="286"/>
      <c r="L502" s="286"/>
      <c r="M502" s="286"/>
    </row>
    <row r="503" spans="3:13" ht="15.75" x14ac:dyDescent="0.25">
      <c r="C503" s="295"/>
      <c r="D503" s="284"/>
      <c r="E503" s="284"/>
      <c r="F503" s="285"/>
      <c r="G503" s="286"/>
      <c r="H503" s="286"/>
      <c r="I503" s="286"/>
      <c r="J503" s="286"/>
      <c r="K503" s="286"/>
      <c r="L503" s="286"/>
      <c r="M503" s="286"/>
    </row>
    <row r="504" spans="3:13" ht="15.75" x14ac:dyDescent="0.25">
      <c r="C504" s="295"/>
      <c r="D504" s="284"/>
      <c r="E504" s="284"/>
      <c r="F504" s="285"/>
      <c r="G504" s="286"/>
      <c r="H504" s="286"/>
      <c r="I504" s="286"/>
      <c r="J504" s="286"/>
      <c r="K504" s="286"/>
      <c r="L504" s="286"/>
      <c r="M504" s="286"/>
    </row>
    <row r="505" spans="3:13" ht="15.75" x14ac:dyDescent="0.25">
      <c r="C505" s="295"/>
      <c r="D505" s="284"/>
      <c r="E505" s="284"/>
      <c r="F505" s="285"/>
      <c r="G505" s="286"/>
      <c r="H505" s="286"/>
      <c r="I505" s="286"/>
      <c r="J505" s="286"/>
      <c r="K505" s="286"/>
      <c r="L505" s="286"/>
      <c r="M505" s="286"/>
    </row>
    <row r="506" spans="3:13" ht="15.75" x14ac:dyDescent="0.25">
      <c r="C506" s="295"/>
      <c r="D506" s="284"/>
      <c r="E506" s="284"/>
      <c r="F506" s="285"/>
      <c r="G506" s="286"/>
      <c r="H506" s="286"/>
      <c r="I506" s="286"/>
      <c r="J506" s="286"/>
      <c r="K506" s="286"/>
      <c r="L506" s="286"/>
      <c r="M506" s="286"/>
    </row>
    <row r="507" spans="3:13" ht="15.75" x14ac:dyDescent="0.25">
      <c r="C507" s="295"/>
      <c r="D507" s="284"/>
      <c r="E507" s="284"/>
      <c r="F507" s="285"/>
      <c r="G507" s="286"/>
      <c r="H507" s="286"/>
      <c r="I507" s="286"/>
      <c r="J507" s="286"/>
      <c r="K507" s="286"/>
      <c r="L507" s="286"/>
      <c r="M507" s="286"/>
    </row>
    <row r="508" spans="3:13" ht="15.75" x14ac:dyDescent="0.25">
      <c r="C508" s="295"/>
      <c r="D508" s="284"/>
      <c r="E508" s="284"/>
      <c r="F508" s="285"/>
      <c r="G508" s="286"/>
      <c r="H508" s="286"/>
      <c r="I508" s="286"/>
      <c r="J508" s="286"/>
      <c r="K508" s="286"/>
      <c r="L508" s="286"/>
      <c r="M508" s="286"/>
    </row>
    <row r="509" spans="3:13" ht="15.75" x14ac:dyDescent="0.25">
      <c r="C509" s="295"/>
      <c r="D509" s="284"/>
      <c r="E509" s="284"/>
      <c r="F509" s="285"/>
      <c r="G509" s="286"/>
      <c r="H509" s="286"/>
      <c r="I509" s="286"/>
      <c r="J509" s="286"/>
      <c r="K509" s="286"/>
      <c r="L509" s="286"/>
      <c r="M509" s="286"/>
    </row>
    <row r="510" spans="3:13" ht="15.75" x14ac:dyDescent="0.25">
      <c r="C510" s="295"/>
      <c r="D510" s="284"/>
      <c r="E510" s="284"/>
      <c r="F510" s="285"/>
      <c r="G510" s="286"/>
      <c r="H510" s="286"/>
      <c r="I510" s="286"/>
      <c r="J510" s="286"/>
      <c r="K510" s="286"/>
      <c r="L510" s="286"/>
      <c r="M510" s="286"/>
    </row>
    <row r="511" spans="3:13" ht="15.75" x14ac:dyDescent="0.25">
      <c r="C511" s="295"/>
      <c r="D511" s="284"/>
      <c r="E511" s="284"/>
      <c r="F511" s="285"/>
      <c r="G511" s="286"/>
      <c r="H511" s="286"/>
      <c r="I511" s="286"/>
      <c r="J511" s="286"/>
      <c r="K511" s="286"/>
      <c r="L511" s="286"/>
      <c r="M511" s="286"/>
    </row>
    <row r="512" spans="3:13" ht="15.75" x14ac:dyDescent="0.25">
      <c r="C512" s="295"/>
      <c r="D512" s="284"/>
      <c r="E512" s="284"/>
      <c r="F512" s="285"/>
      <c r="G512" s="286"/>
      <c r="H512" s="286"/>
      <c r="I512" s="286"/>
      <c r="J512" s="286"/>
      <c r="K512" s="286"/>
      <c r="L512" s="286"/>
      <c r="M512" s="286"/>
    </row>
    <row r="513" spans="3:13" ht="15.75" x14ac:dyDescent="0.25">
      <c r="C513" s="295"/>
      <c r="D513" s="284"/>
      <c r="E513" s="284"/>
      <c r="F513" s="285"/>
      <c r="G513" s="286"/>
      <c r="H513" s="286"/>
      <c r="I513" s="286"/>
      <c r="J513" s="286"/>
      <c r="K513" s="286"/>
      <c r="L513" s="286"/>
      <c r="M513" s="286"/>
    </row>
    <row r="514" spans="3:13" ht="15.75" x14ac:dyDescent="0.25">
      <c r="C514" s="295"/>
      <c r="D514" s="284"/>
      <c r="E514" s="284"/>
      <c r="F514" s="285"/>
      <c r="G514" s="286"/>
      <c r="H514" s="286"/>
      <c r="I514" s="286"/>
      <c r="J514" s="286"/>
      <c r="K514" s="286"/>
      <c r="L514" s="286"/>
      <c r="M514" s="286"/>
    </row>
    <row r="515" spans="3:13" ht="15.75" x14ac:dyDescent="0.25">
      <c r="C515" s="295"/>
      <c r="D515" s="284"/>
      <c r="E515" s="284"/>
      <c r="F515" s="285"/>
      <c r="G515" s="286"/>
      <c r="H515" s="286"/>
      <c r="I515" s="286"/>
      <c r="J515" s="286"/>
      <c r="K515" s="286"/>
      <c r="L515" s="286"/>
      <c r="M515" s="286"/>
    </row>
    <row r="516" spans="3:13" ht="15.75" x14ac:dyDescent="0.25">
      <c r="C516" s="295"/>
      <c r="D516" s="284"/>
      <c r="E516" s="284"/>
      <c r="F516" s="285"/>
      <c r="G516" s="286"/>
      <c r="H516" s="286"/>
      <c r="I516" s="286"/>
      <c r="J516" s="286"/>
      <c r="K516" s="286"/>
      <c r="L516" s="286"/>
      <c r="M516" s="286"/>
    </row>
    <row r="517" spans="3:13" ht="15.75" x14ac:dyDescent="0.25">
      <c r="C517" s="295"/>
      <c r="D517" s="284"/>
      <c r="E517" s="284"/>
      <c r="F517" s="285"/>
      <c r="G517" s="286"/>
      <c r="H517" s="286"/>
      <c r="I517" s="286"/>
      <c r="J517" s="286"/>
      <c r="K517" s="286"/>
      <c r="L517" s="286"/>
      <c r="M517" s="286"/>
    </row>
    <row r="518" spans="3:13" ht="15.75" x14ac:dyDescent="0.25">
      <c r="C518" s="295"/>
      <c r="D518" s="284"/>
      <c r="E518" s="284"/>
      <c r="F518" s="285"/>
      <c r="G518" s="286"/>
      <c r="H518" s="286"/>
      <c r="I518" s="286"/>
      <c r="J518" s="286"/>
      <c r="K518" s="286"/>
      <c r="L518" s="286"/>
      <c r="M518" s="286"/>
    </row>
    <row r="519" spans="3:13" ht="15.75" x14ac:dyDescent="0.25">
      <c r="C519" s="295"/>
      <c r="D519" s="284"/>
      <c r="E519" s="284"/>
      <c r="F519" s="285"/>
      <c r="G519" s="286"/>
      <c r="H519" s="286"/>
      <c r="I519" s="286"/>
      <c r="J519" s="286"/>
      <c r="K519" s="286"/>
      <c r="L519" s="286"/>
      <c r="M519" s="286"/>
    </row>
    <row r="520" spans="3:13" ht="15.75" x14ac:dyDescent="0.25">
      <c r="C520" s="295"/>
      <c r="D520" s="284"/>
      <c r="E520" s="284"/>
      <c r="F520" s="285"/>
      <c r="G520" s="286"/>
      <c r="H520" s="286"/>
      <c r="I520" s="286"/>
      <c r="J520" s="286"/>
      <c r="K520" s="286"/>
      <c r="L520" s="286"/>
      <c r="M520" s="286"/>
    </row>
    <row r="521" spans="3:13" ht="15.75" x14ac:dyDescent="0.25">
      <c r="C521" s="295"/>
      <c r="D521" s="284"/>
      <c r="E521" s="284"/>
      <c r="F521" s="285"/>
      <c r="G521" s="286"/>
      <c r="H521" s="286"/>
      <c r="I521" s="286"/>
      <c r="J521" s="286"/>
      <c r="K521" s="286"/>
      <c r="L521" s="286"/>
      <c r="M521" s="286"/>
    </row>
    <row r="522" spans="3:13" ht="15.75" x14ac:dyDescent="0.25">
      <c r="C522" s="295"/>
      <c r="D522" s="284"/>
      <c r="E522" s="284"/>
      <c r="F522" s="285"/>
      <c r="G522" s="286"/>
      <c r="H522" s="286"/>
      <c r="I522" s="286"/>
      <c r="J522" s="286"/>
      <c r="K522" s="286"/>
      <c r="L522" s="286"/>
      <c r="M522" s="286"/>
    </row>
    <row r="523" spans="3:13" ht="15.75" x14ac:dyDescent="0.25">
      <c r="C523" s="295"/>
      <c r="D523" s="284"/>
      <c r="E523" s="284"/>
      <c r="F523" s="285"/>
      <c r="G523" s="286"/>
      <c r="H523" s="286"/>
      <c r="I523" s="286"/>
      <c r="J523" s="286"/>
      <c r="K523" s="286"/>
      <c r="L523" s="286"/>
      <c r="M523" s="286"/>
    </row>
    <row r="524" spans="3:13" ht="15.75" x14ac:dyDescent="0.25">
      <c r="C524" s="295"/>
      <c r="D524" s="284"/>
      <c r="E524" s="284"/>
      <c r="F524" s="285"/>
      <c r="G524" s="286"/>
      <c r="H524" s="286"/>
      <c r="I524" s="286"/>
      <c r="J524" s="286"/>
      <c r="K524" s="286"/>
      <c r="L524" s="286"/>
      <c r="M524" s="286"/>
    </row>
    <row r="525" spans="3:13" ht="15.75" x14ac:dyDescent="0.25">
      <c r="C525" s="295"/>
      <c r="D525" s="284"/>
      <c r="E525" s="284"/>
      <c r="F525" s="285"/>
      <c r="G525" s="286"/>
      <c r="H525" s="286"/>
      <c r="I525" s="286"/>
      <c r="J525" s="286"/>
      <c r="K525" s="286"/>
      <c r="L525" s="286"/>
      <c r="M525" s="286"/>
    </row>
    <row r="526" spans="3:13" ht="15.75" x14ac:dyDescent="0.25">
      <c r="C526" s="295"/>
      <c r="D526" s="284"/>
      <c r="E526" s="284"/>
      <c r="F526" s="285"/>
      <c r="G526" s="286"/>
      <c r="H526" s="286"/>
      <c r="I526" s="286"/>
      <c r="J526" s="286"/>
      <c r="K526" s="286"/>
      <c r="L526" s="286"/>
      <c r="M526" s="286"/>
    </row>
    <row r="527" spans="3:13" ht="15.75" x14ac:dyDescent="0.25">
      <c r="C527" s="295"/>
      <c r="D527" s="284"/>
      <c r="E527" s="284"/>
      <c r="F527" s="285"/>
      <c r="G527" s="286"/>
      <c r="H527" s="286"/>
      <c r="I527" s="286"/>
      <c r="J527" s="286"/>
      <c r="K527" s="286"/>
      <c r="L527" s="286"/>
      <c r="M527" s="286"/>
    </row>
    <row r="528" spans="3:13" ht="15.75" x14ac:dyDescent="0.25">
      <c r="C528" s="295"/>
      <c r="D528" s="284"/>
      <c r="E528" s="284"/>
      <c r="F528" s="285"/>
      <c r="G528" s="286"/>
      <c r="H528" s="286"/>
      <c r="I528" s="286"/>
      <c r="J528" s="286"/>
      <c r="K528" s="286"/>
      <c r="L528" s="286"/>
      <c r="M528" s="286"/>
    </row>
    <row r="529" spans="3:13" ht="15.75" x14ac:dyDescent="0.25">
      <c r="C529" s="295"/>
      <c r="D529" s="284"/>
      <c r="E529" s="284"/>
      <c r="F529" s="285"/>
      <c r="G529" s="286"/>
      <c r="H529" s="286"/>
      <c r="I529" s="286"/>
      <c r="J529" s="286"/>
      <c r="K529" s="286"/>
      <c r="L529" s="286"/>
      <c r="M529" s="286"/>
    </row>
    <row r="530" spans="3:13" ht="15.75" x14ac:dyDescent="0.25">
      <c r="C530" s="295"/>
      <c r="D530" s="284"/>
      <c r="E530" s="284"/>
      <c r="F530" s="285"/>
      <c r="G530" s="286"/>
      <c r="H530" s="286"/>
      <c r="I530" s="286"/>
      <c r="J530" s="286"/>
      <c r="K530" s="286"/>
      <c r="L530" s="286"/>
      <c r="M530" s="286"/>
    </row>
    <row r="531" spans="3:13" ht="15.75" x14ac:dyDescent="0.25">
      <c r="C531" s="295"/>
      <c r="D531" s="284"/>
      <c r="E531" s="284"/>
      <c r="F531" s="285"/>
      <c r="G531" s="286"/>
      <c r="H531" s="286"/>
      <c r="I531" s="286"/>
      <c r="J531" s="286"/>
      <c r="K531" s="286"/>
      <c r="L531" s="286"/>
      <c r="M531" s="286"/>
    </row>
    <row r="532" spans="3:13" ht="15.75" x14ac:dyDescent="0.25">
      <c r="C532" s="295"/>
      <c r="D532" s="284"/>
      <c r="E532" s="284"/>
      <c r="F532" s="285"/>
      <c r="G532" s="286"/>
      <c r="H532" s="286"/>
      <c r="I532" s="286"/>
      <c r="J532" s="286"/>
      <c r="K532" s="286"/>
      <c r="L532" s="286"/>
      <c r="M532" s="286"/>
    </row>
    <row r="533" spans="3:13" ht="15.75" x14ac:dyDescent="0.25">
      <c r="C533" s="295"/>
      <c r="D533" s="284"/>
      <c r="E533" s="284"/>
      <c r="F533" s="285"/>
      <c r="G533" s="286"/>
      <c r="H533" s="286"/>
      <c r="I533" s="286"/>
      <c r="J533" s="286"/>
      <c r="K533" s="286"/>
      <c r="L533" s="286"/>
      <c r="M533" s="286"/>
    </row>
    <row r="534" spans="3:13" ht="15.75" x14ac:dyDescent="0.25">
      <c r="C534" s="295"/>
      <c r="D534" s="284"/>
      <c r="E534" s="284"/>
      <c r="F534" s="285"/>
      <c r="G534" s="286"/>
      <c r="H534" s="286"/>
      <c r="I534" s="286"/>
      <c r="J534" s="286"/>
      <c r="K534" s="286"/>
      <c r="L534" s="286"/>
      <c r="M534" s="286"/>
    </row>
    <row r="535" spans="3:13" ht="15.75" x14ac:dyDescent="0.25">
      <c r="C535" s="295"/>
      <c r="D535" s="284"/>
      <c r="E535" s="284"/>
      <c r="F535" s="285"/>
      <c r="G535" s="286"/>
      <c r="H535" s="286"/>
      <c r="I535" s="286"/>
      <c r="J535" s="286"/>
      <c r="K535" s="286"/>
      <c r="L535" s="286"/>
      <c r="M535" s="286"/>
    </row>
    <row r="536" spans="3:13" ht="15.75" x14ac:dyDescent="0.25">
      <c r="C536" s="295"/>
      <c r="D536" s="284"/>
      <c r="E536" s="284"/>
      <c r="F536" s="285"/>
      <c r="G536" s="286"/>
      <c r="H536" s="286"/>
      <c r="I536" s="286"/>
      <c r="J536" s="286"/>
      <c r="K536" s="286"/>
      <c r="L536" s="286"/>
      <c r="M536" s="286"/>
    </row>
    <row r="537" spans="3:13" ht="15.75" x14ac:dyDescent="0.25">
      <c r="C537" s="295"/>
      <c r="D537" s="284"/>
      <c r="E537" s="284"/>
      <c r="F537" s="285"/>
      <c r="G537" s="286"/>
      <c r="H537" s="286"/>
      <c r="I537" s="286"/>
      <c r="J537" s="286"/>
      <c r="K537" s="286"/>
      <c r="L537" s="286"/>
      <c r="M537" s="286"/>
    </row>
    <row r="538" spans="3:13" ht="15.75" x14ac:dyDescent="0.25">
      <c r="C538" s="295"/>
      <c r="D538" s="284"/>
      <c r="E538" s="284"/>
      <c r="F538" s="285"/>
      <c r="G538" s="286"/>
      <c r="H538" s="286"/>
      <c r="I538" s="286"/>
      <c r="J538" s="286"/>
      <c r="K538" s="286"/>
      <c r="L538" s="286"/>
      <c r="M538" s="286"/>
    </row>
    <row r="539" spans="3:13" ht="15.75" x14ac:dyDescent="0.25">
      <c r="C539" s="295"/>
      <c r="D539" s="284"/>
      <c r="E539" s="284"/>
      <c r="F539" s="285"/>
      <c r="G539" s="286"/>
      <c r="H539" s="286"/>
      <c r="I539" s="286"/>
      <c r="J539" s="286"/>
      <c r="K539" s="286"/>
      <c r="L539" s="286"/>
      <c r="M539" s="286"/>
    </row>
    <row r="540" spans="3:13" ht="15.75" x14ac:dyDescent="0.25">
      <c r="C540" s="295"/>
      <c r="D540" s="284"/>
      <c r="E540" s="284"/>
      <c r="F540" s="285"/>
      <c r="G540" s="286"/>
      <c r="H540" s="286"/>
      <c r="I540" s="286"/>
      <c r="J540" s="286"/>
      <c r="K540" s="286"/>
      <c r="L540" s="286"/>
      <c r="M540" s="286"/>
    </row>
    <row r="541" spans="3:13" ht="15.75" x14ac:dyDescent="0.25">
      <c r="C541" s="295"/>
      <c r="D541" s="284"/>
      <c r="E541" s="284"/>
      <c r="F541" s="285"/>
      <c r="G541" s="286"/>
      <c r="H541" s="286"/>
      <c r="I541" s="286"/>
      <c r="J541" s="286"/>
      <c r="K541" s="286"/>
      <c r="L541" s="286"/>
      <c r="M541" s="286"/>
    </row>
    <row r="542" spans="3:13" ht="15.75" x14ac:dyDescent="0.25">
      <c r="C542" s="295"/>
      <c r="D542" s="284"/>
      <c r="E542" s="284"/>
      <c r="F542" s="285"/>
      <c r="G542" s="286"/>
      <c r="H542" s="286"/>
      <c r="I542" s="286"/>
      <c r="J542" s="286"/>
      <c r="K542" s="286"/>
      <c r="L542" s="286"/>
      <c r="M542" s="286"/>
    </row>
    <row r="543" spans="3:13" ht="15.75" x14ac:dyDescent="0.25">
      <c r="C543" s="295"/>
      <c r="D543" s="284"/>
      <c r="E543" s="284"/>
      <c r="F543" s="285"/>
      <c r="G543" s="286"/>
      <c r="H543" s="286"/>
      <c r="I543" s="286"/>
      <c r="J543" s="286"/>
      <c r="K543" s="286"/>
      <c r="L543" s="286"/>
      <c r="M543" s="286"/>
    </row>
    <row r="544" spans="3:13" ht="15.75" x14ac:dyDescent="0.25">
      <c r="C544" s="295"/>
      <c r="D544" s="284"/>
      <c r="E544" s="284"/>
      <c r="F544" s="285"/>
      <c r="G544" s="286"/>
      <c r="H544" s="286"/>
      <c r="I544" s="286"/>
      <c r="J544" s="286"/>
      <c r="K544" s="286"/>
      <c r="L544" s="286"/>
      <c r="M544" s="286"/>
    </row>
    <row r="545" spans="3:13" ht="15.75" x14ac:dyDescent="0.25">
      <c r="C545" s="295"/>
      <c r="D545" s="284"/>
      <c r="E545" s="284"/>
      <c r="F545" s="285"/>
      <c r="G545" s="286"/>
      <c r="H545" s="286"/>
      <c r="I545" s="286"/>
      <c r="J545" s="286"/>
      <c r="K545" s="286"/>
      <c r="L545" s="286"/>
      <c r="M545" s="286"/>
    </row>
    <row r="546" spans="3:13" ht="15.75" x14ac:dyDescent="0.25">
      <c r="C546" s="295"/>
      <c r="D546" s="284"/>
      <c r="E546" s="284"/>
      <c r="F546" s="285"/>
      <c r="G546" s="286"/>
      <c r="H546" s="286"/>
      <c r="I546" s="286"/>
      <c r="J546" s="286"/>
      <c r="K546" s="286"/>
      <c r="L546" s="286"/>
      <c r="M546" s="286"/>
    </row>
    <row r="547" spans="3:13" ht="15.75" x14ac:dyDescent="0.25">
      <c r="C547" s="295"/>
      <c r="D547" s="284"/>
      <c r="E547" s="284"/>
      <c r="F547" s="285"/>
      <c r="G547" s="286"/>
      <c r="H547" s="286"/>
      <c r="I547" s="286"/>
      <c r="J547" s="286"/>
      <c r="K547" s="286"/>
      <c r="L547" s="286"/>
      <c r="M547" s="286"/>
    </row>
    <row r="548" spans="3:13" ht="15.75" x14ac:dyDescent="0.25">
      <c r="C548" s="295"/>
      <c r="D548" s="284"/>
      <c r="E548" s="284"/>
      <c r="F548" s="285"/>
      <c r="G548" s="286"/>
      <c r="H548" s="286"/>
      <c r="I548" s="286"/>
      <c r="J548" s="286"/>
      <c r="K548" s="286"/>
      <c r="L548" s="286"/>
      <c r="M548" s="286"/>
    </row>
    <row r="549" spans="3:13" ht="15.75" x14ac:dyDescent="0.25">
      <c r="C549" s="295"/>
      <c r="D549" s="284"/>
      <c r="E549" s="284"/>
      <c r="F549" s="285"/>
      <c r="G549" s="286"/>
      <c r="H549" s="286"/>
      <c r="I549" s="286"/>
      <c r="J549" s="286"/>
      <c r="K549" s="286"/>
      <c r="L549" s="286"/>
      <c r="M549" s="286"/>
    </row>
    <row r="550" spans="3:13" ht="15.75" x14ac:dyDescent="0.25">
      <c r="C550" s="295"/>
      <c r="D550" s="284"/>
      <c r="E550" s="284"/>
      <c r="F550" s="285"/>
      <c r="G550" s="286"/>
      <c r="H550" s="286"/>
      <c r="I550" s="286"/>
      <c r="J550" s="286"/>
      <c r="K550" s="286"/>
      <c r="L550" s="286"/>
      <c r="M550" s="286"/>
    </row>
    <row r="551" spans="3:13" ht="15.75" x14ac:dyDescent="0.25">
      <c r="C551" s="295"/>
      <c r="D551" s="284"/>
      <c r="E551" s="284"/>
      <c r="F551" s="285"/>
      <c r="G551" s="286"/>
      <c r="H551" s="286"/>
      <c r="I551" s="286"/>
      <c r="J551" s="286"/>
      <c r="K551" s="286"/>
      <c r="L551" s="286"/>
      <c r="M551" s="286"/>
    </row>
    <row r="552" spans="3:13" ht="15.75" x14ac:dyDescent="0.25">
      <c r="C552" s="295"/>
      <c r="D552" s="284"/>
      <c r="E552" s="284"/>
      <c r="F552" s="285"/>
      <c r="G552" s="286"/>
      <c r="H552" s="286"/>
      <c r="I552" s="286"/>
      <c r="J552" s="286"/>
      <c r="K552" s="286"/>
      <c r="L552" s="286"/>
      <c r="M552" s="286"/>
    </row>
    <row r="553" spans="3:13" ht="15.75" x14ac:dyDescent="0.25">
      <c r="C553" s="295"/>
      <c r="D553" s="284"/>
      <c r="E553" s="284"/>
      <c r="F553" s="285"/>
      <c r="G553" s="286"/>
      <c r="H553" s="286"/>
      <c r="I553" s="286"/>
      <c r="J553" s="286"/>
      <c r="K553" s="286"/>
      <c r="L553" s="286"/>
      <c r="M553" s="286"/>
    </row>
    <row r="554" spans="3:13" ht="15.75" x14ac:dyDescent="0.25">
      <c r="C554" s="295"/>
      <c r="D554" s="284"/>
      <c r="E554" s="284"/>
      <c r="F554" s="285"/>
      <c r="G554" s="286"/>
      <c r="H554" s="286"/>
      <c r="I554" s="286"/>
      <c r="J554" s="286"/>
      <c r="K554" s="286"/>
      <c r="L554" s="286"/>
      <c r="M554" s="286"/>
    </row>
    <row r="555" spans="3:13" ht="15.75" x14ac:dyDescent="0.25">
      <c r="C555" s="295"/>
      <c r="D555" s="284"/>
      <c r="E555" s="284"/>
      <c r="F555" s="285"/>
      <c r="G555" s="286"/>
      <c r="H555" s="286"/>
      <c r="I555" s="286"/>
      <c r="J555" s="286"/>
      <c r="K555" s="286"/>
      <c r="L555" s="286"/>
      <c r="M555" s="286"/>
    </row>
    <row r="556" spans="3:13" ht="15.75" x14ac:dyDescent="0.25">
      <c r="C556" s="295"/>
      <c r="D556" s="284"/>
      <c r="E556" s="284"/>
      <c r="F556" s="285"/>
      <c r="G556" s="286"/>
      <c r="H556" s="286"/>
      <c r="I556" s="286"/>
      <c r="J556" s="286"/>
      <c r="K556" s="286"/>
      <c r="L556" s="286"/>
      <c r="M556" s="286"/>
    </row>
    <row r="557" spans="3:13" ht="15.75" x14ac:dyDescent="0.25">
      <c r="C557" s="295"/>
      <c r="D557" s="284"/>
      <c r="E557" s="284"/>
      <c r="F557" s="285"/>
      <c r="G557" s="286"/>
      <c r="H557" s="286"/>
      <c r="I557" s="286"/>
      <c r="J557" s="286"/>
      <c r="K557" s="286"/>
      <c r="L557" s="286"/>
      <c r="M557" s="286"/>
    </row>
    <row r="558" spans="3:13" ht="15.75" x14ac:dyDescent="0.25">
      <c r="C558" s="295"/>
      <c r="D558" s="284"/>
      <c r="E558" s="284"/>
      <c r="F558" s="285"/>
      <c r="G558" s="286"/>
      <c r="H558" s="286"/>
      <c r="I558" s="286"/>
      <c r="J558" s="286"/>
      <c r="K558" s="286"/>
      <c r="L558" s="286"/>
      <c r="M558" s="286"/>
    </row>
    <row r="559" spans="3:13" ht="15.75" x14ac:dyDescent="0.25">
      <c r="C559" s="295"/>
      <c r="D559" s="284"/>
      <c r="E559" s="284"/>
      <c r="F559" s="285"/>
      <c r="G559" s="286"/>
      <c r="H559" s="286"/>
      <c r="I559" s="286"/>
      <c r="J559" s="286"/>
      <c r="K559" s="286"/>
      <c r="L559" s="286"/>
      <c r="M559" s="286"/>
    </row>
    <row r="560" spans="3:13" ht="15.75" x14ac:dyDescent="0.25">
      <c r="C560" s="295"/>
      <c r="D560" s="284"/>
      <c r="E560" s="284"/>
      <c r="F560" s="285"/>
      <c r="G560" s="286"/>
      <c r="H560" s="286"/>
      <c r="I560" s="286"/>
      <c r="J560" s="286"/>
      <c r="K560" s="286"/>
      <c r="L560" s="286"/>
      <c r="M560" s="286"/>
    </row>
    <row r="561" spans="3:13" ht="15.75" x14ac:dyDescent="0.25">
      <c r="C561" s="295"/>
      <c r="D561" s="284"/>
      <c r="E561" s="284"/>
      <c r="F561" s="285"/>
      <c r="G561" s="286"/>
      <c r="H561" s="286"/>
      <c r="I561" s="286"/>
      <c r="J561" s="286"/>
      <c r="K561" s="286"/>
      <c r="L561" s="286"/>
      <c r="M561" s="286"/>
    </row>
    <row r="562" spans="3:13" ht="15.75" x14ac:dyDescent="0.25">
      <c r="C562" s="295"/>
      <c r="D562" s="284"/>
      <c r="E562" s="284"/>
      <c r="F562" s="285"/>
      <c r="G562" s="286"/>
      <c r="H562" s="286"/>
      <c r="I562" s="286"/>
      <c r="J562" s="286"/>
      <c r="K562" s="286"/>
      <c r="L562" s="286"/>
      <c r="M562" s="286"/>
    </row>
    <row r="563" spans="3:13" ht="15.75" x14ac:dyDescent="0.25">
      <c r="C563" s="295"/>
      <c r="D563" s="284"/>
      <c r="E563" s="284"/>
      <c r="F563" s="285"/>
      <c r="G563" s="286"/>
      <c r="H563" s="286"/>
      <c r="I563" s="286"/>
      <c r="J563" s="286"/>
      <c r="K563" s="286"/>
      <c r="L563" s="286"/>
      <c r="M563" s="286"/>
    </row>
    <row r="564" spans="3:13" ht="15.75" x14ac:dyDescent="0.25">
      <c r="C564" s="295"/>
      <c r="D564" s="284"/>
      <c r="E564" s="284"/>
      <c r="F564" s="285"/>
      <c r="G564" s="286"/>
      <c r="H564" s="286"/>
      <c r="I564" s="286"/>
      <c r="J564" s="286"/>
      <c r="K564" s="286"/>
      <c r="L564" s="286"/>
      <c r="M564" s="286"/>
    </row>
    <row r="565" spans="3:13" ht="15.75" x14ac:dyDescent="0.25">
      <c r="C565" s="295"/>
      <c r="D565" s="284"/>
      <c r="E565" s="284"/>
      <c r="F565" s="285"/>
      <c r="G565" s="286"/>
      <c r="H565" s="286"/>
      <c r="I565" s="286"/>
      <c r="J565" s="286"/>
      <c r="K565" s="286"/>
      <c r="L565" s="286"/>
      <c r="M565" s="286"/>
    </row>
    <row r="566" spans="3:13" ht="15.75" x14ac:dyDescent="0.25">
      <c r="C566" s="295"/>
      <c r="D566" s="284"/>
      <c r="E566" s="284"/>
      <c r="F566" s="285"/>
      <c r="G566" s="286"/>
      <c r="H566" s="286"/>
      <c r="I566" s="286"/>
      <c r="J566" s="286"/>
      <c r="K566" s="286"/>
      <c r="L566" s="286"/>
      <c r="M566" s="286"/>
    </row>
    <row r="567" spans="3:13" ht="15.75" x14ac:dyDescent="0.25">
      <c r="C567" s="295"/>
      <c r="D567" s="284"/>
      <c r="E567" s="284"/>
      <c r="F567" s="285"/>
      <c r="G567" s="286"/>
      <c r="H567" s="286"/>
      <c r="I567" s="286"/>
      <c r="J567" s="286"/>
      <c r="K567" s="286"/>
      <c r="L567" s="286"/>
      <c r="M567" s="286"/>
    </row>
    <row r="568" spans="3:13" ht="15.75" x14ac:dyDescent="0.25">
      <c r="C568" s="295"/>
      <c r="D568" s="284"/>
      <c r="E568" s="284"/>
      <c r="F568" s="285"/>
      <c r="G568" s="286"/>
      <c r="H568" s="286"/>
      <c r="I568" s="286"/>
      <c r="J568" s="286"/>
      <c r="K568" s="286"/>
      <c r="L568" s="286"/>
      <c r="M568" s="286"/>
    </row>
  </sheetData>
  <autoFilter ref="A4:M159" xr:uid="{5E316448-48CA-469F-AF79-E68B140BE608}"/>
  <mergeCells count="11">
    <mergeCell ref="E1:I1"/>
    <mergeCell ref="I2:J2"/>
    <mergeCell ref="K2:L2"/>
    <mergeCell ref="C172:E172"/>
    <mergeCell ref="A2:A3"/>
    <mergeCell ref="B2:B3"/>
    <mergeCell ref="C2:C3"/>
    <mergeCell ref="D2:D3"/>
    <mergeCell ref="E2:E3"/>
    <mergeCell ref="F2:F3"/>
    <mergeCell ref="G2:H2"/>
  </mergeCells>
  <printOptions horizontalCentered="1"/>
  <pageMargins left="0.118110236220472" right="0.118110236220472" top="0.43307086614173201" bottom="0.43307086614173201" header="0.43307086614173201" footer="0.23622047244094499"/>
  <pageSetup paperSize="9" scale="76" orientation="landscape" cellComments="asDisplayed" useFirstPageNumber="1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E48E-B315-41A0-92E1-D49844267E40}">
  <sheetPr>
    <tabColor rgb="FF00B0F0"/>
  </sheetPr>
  <dimension ref="A1:WVT175"/>
  <sheetViews>
    <sheetView topLeftCell="A149" workbookViewId="0">
      <selection activeCell="D163" sqref="D163:D167"/>
    </sheetView>
  </sheetViews>
  <sheetFormatPr defaultColWidth="9.140625" defaultRowHeight="18" x14ac:dyDescent="0.25"/>
  <cols>
    <col min="1" max="1" width="5.42578125" style="1" customWidth="1"/>
    <col min="2" max="2" width="12.140625" style="60" customWidth="1"/>
    <col min="3" max="3" width="55.5703125" style="1" customWidth="1"/>
    <col min="4" max="4" width="9.85546875" style="1" customWidth="1"/>
    <col min="5" max="5" width="9.42578125" style="1" customWidth="1"/>
    <col min="6" max="6" width="12.5703125" style="1" bestFit="1" customWidth="1"/>
    <col min="7" max="7" width="12.42578125" style="1" customWidth="1"/>
    <col min="8" max="8" width="14.140625" style="1" customWidth="1"/>
    <col min="9" max="9" width="11.42578125" style="1" customWidth="1"/>
    <col min="10" max="10" width="13.28515625" style="1" customWidth="1"/>
    <col min="11" max="11" width="11.5703125" style="1" customWidth="1"/>
    <col min="12" max="12" width="13.85546875" style="1" customWidth="1"/>
    <col min="13" max="13" width="14.85546875" style="1" customWidth="1"/>
    <col min="14" max="14" width="9.5703125" style="1" bestFit="1" customWidth="1"/>
    <col min="15" max="16384" width="9.140625" style="1"/>
  </cols>
  <sheetData>
    <row r="1" spans="1:16" x14ac:dyDescent="0.25">
      <c r="A1" s="333" t="str">
        <f>[7]ნაკრები!C7</f>
        <v>წყალსადენის გარე ქსელის მოწყობა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6" ht="6.75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334" t="s">
        <v>0</v>
      </c>
      <c r="B3" s="336" t="s">
        <v>1</v>
      </c>
      <c r="C3" s="325" t="s">
        <v>2</v>
      </c>
      <c r="D3" s="325" t="s">
        <v>3</v>
      </c>
      <c r="E3" s="325" t="s">
        <v>4</v>
      </c>
      <c r="F3" s="325" t="s">
        <v>5</v>
      </c>
      <c r="G3" s="324" t="s">
        <v>6</v>
      </c>
      <c r="H3" s="324"/>
      <c r="I3" s="324" t="s">
        <v>95</v>
      </c>
      <c r="J3" s="324"/>
      <c r="K3" s="325" t="s">
        <v>94</v>
      </c>
      <c r="L3" s="325"/>
      <c r="M3" s="4" t="s">
        <v>7</v>
      </c>
    </row>
    <row r="4" spans="1:16" ht="39.75" customHeight="1" thickBot="1" x14ac:dyDescent="0.3">
      <c r="A4" s="335"/>
      <c r="B4" s="337"/>
      <c r="C4" s="331"/>
      <c r="D4" s="331"/>
      <c r="E4" s="331"/>
      <c r="F4" s="331"/>
      <c r="G4" s="5" t="s">
        <v>8</v>
      </c>
      <c r="H4" s="6" t="s">
        <v>9</v>
      </c>
      <c r="I4" s="5" t="s">
        <v>8</v>
      </c>
      <c r="J4" s="6" t="s">
        <v>9</v>
      </c>
      <c r="K4" s="5" t="s">
        <v>8</v>
      </c>
      <c r="L4" s="6" t="s">
        <v>10</v>
      </c>
      <c r="M4" s="7" t="s">
        <v>11</v>
      </c>
    </row>
    <row r="5" spans="1:16" ht="18.75" thickBo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1">
        <v>8</v>
      </c>
      <c r="I5" s="10">
        <v>9</v>
      </c>
      <c r="J5" s="11">
        <v>10</v>
      </c>
      <c r="K5" s="10">
        <v>11</v>
      </c>
      <c r="L5" s="11">
        <v>12</v>
      </c>
      <c r="M5" s="12">
        <v>13</v>
      </c>
    </row>
    <row r="6" spans="1:16" s="171" customFormat="1" ht="54.75" customHeight="1" x14ac:dyDescent="0.25">
      <c r="A6" s="165">
        <v>1</v>
      </c>
      <c r="B6" s="166" t="s">
        <v>23</v>
      </c>
      <c r="C6" s="206" t="s">
        <v>96</v>
      </c>
      <c r="D6" s="168" t="s">
        <v>90</v>
      </c>
      <c r="E6" s="168"/>
      <c r="F6" s="202">
        <v>349</v>
      </c>
      <c r="G6" s="168"/>
      <c r="H6" s="169"/>
      <c r="I6" s="168"/>
      <c r="J6" s="169"/>
      <c r="K6" s="168"/>
      <c r="L6" s="169"/>
      <c r="M6" s="173"/>
      <c r="N6" s="214"/>
    </row>
    <row r="7" spans="1:16" ht="32.25" customHeight="1" x14ac:dyDescent="0.25">
      <c r="A7" s="48"/>
      <c r="B7" s="51"/>
      <c r="C7" s="17" t="s">
        <v>22</v>
      </c>
      <c r="D7" s="50" t="s">
        <v>14</v>
      </c>
      <c r="E7" s="53">
        <v>2.7E-2</v>
      </c>
      <c r="F7" s="40">
        <f>E7*$F$6</f>
        <v>9.423</v>
      </c>
      <c r="G7" s="50"/>
      <c r="H7" s="40"/>
      <c r="I7" s="40"/>
      <c r="J7" s="15">
        <f>I7*F7</f>
        <v>0</v>
      </c>
      <c r="K7" s="50"/>
      <c r="L7" s="40"/>
      <c r="M7" s="16">
        <f t="shared" ref="M7:M13" si="0">L7+J7+H7</f>
        <v>0</v>
      </c>
      <c r="P7" s="54"/>
    </row>
    <row r="8" spans="1:16" ht="34.5" customHeight="1" x14ac:dyDescent="0.25">
      <c r="A8" s="48"/>
      <c r="B8" s="22"/>
      <c r="C8" s="52" t="s">
        <v>24</v>
      </c>
      <c r="D8" s="50" t="s">
        <v>19</v>
      </c>
      <c r="E8" s="55">
        <v>6.0499999999999998E-2</v>
      </c>
      <c r="F8" s="40">
        <f>E8*$F$6</f>
        <v>21.1145</v>
      </c>
      <c r="G8" s="50"/>
      <c r="H8" s="40"/>
      <c r="I8" s="40"/>
      <c r="J8" s="40"/>
      <c r="K8" s="40"/>
      <c r="L8" s="15">
        <f>K8*F8</f>
        <v>0</v>
      </c>
      <c r="M8" s="16">
        <f t="shared" si="0"/>
        <v>0</v>
      </c>
    </row>
    <row r="9" spans="1:16" ht="22.5" customHeight="1" x14ac:dyDescent="0.25">
      <c r="A9" s="48"/>
      <c r="B9" s="51"/>
      <c r="C9" s="52" t="s">
        <v>25</v>
      </c>
      <c r="D9" s="50" t="s">
        <v>16</v>
      </c>
      <c r="E9" s="56">
        <v>2.2100000000000002E-3</v>
      </c>
      <c r="F9" s="40">
        <f>E9*$F$6</f>
        <v>0.77129000000000003</v>
      </c>
      <c r="G9" s="50"/>
      <c r="H9" s="40"/>
      <c r="I9" s="40"/>
      <c r="J9" s="40"/>
      <c r="K9" s="40"/>
      <c r="L9" s="15">
        <f>K9*F9</f>
        <v>0</v>
      </c>
      <c r="M9" s="16">
        <f t="shared" si="0"/>
        <v>0</v>
      </c>
      <c r="N9" s="54"/>
    </row>
    <row r="10" spans="1:16" s="209" customFormat="1" ht="42" customHeight="1" x14ac:dyDescent="0.25">
      <c r="A10" s="183">
        <v>2</v>
      </c>
      <c r="B10" s="248" t="s">
        <v>26</v>
      </c>
      <c r="C10" s="206" t="s">
        <v>98</v>
      </c>
      <c r="D10" s="185" t="s">
        <v>90</v>
      </c>
      <c r="E10" s="185"/>
      <c r="F10" s="202">
        <v>54.65</v>
      </c>
      <c r="G10" s="185"/>
      <c r="H10" s="186"/>
      <c r="I10" s="186"/>
      <c r="J10" s="186"/>
      <c r="K10" s="185"/>
      <c r="L10" s="186"/>
      <c r="M10" s="212"/>
      <c r="N10" s="213"/>
    </row>
    <row r="11" spans="1:16" ht="36" customHeight="1" x14ac:dyDescent="0.25">
      <c r="A11" s="48"/>
      <c r="B11" s="51"/>
      <c r="C11" s="17" t="s">
        <v>22</v>
      </c>
      <c r="D11" s="50" t="s">
        <v>14</v>
      </c>
      <c r="E11" s="40">
        <v>3.97</v>
      </c>
      <c r="F11" s="40">
        <f>E11*F10</f>
        <v>216.9605</v>
      </c>
      <c r="G11" s="50"/>
      <c r="H11" s="40"/>
      <c r="I11" s="40"/>
      <c r="J11" s="15">
        <f>I11*F11</f>
        <v>0</v>
      </c>
      <c r="K11" s="50"/>
      <c r="L11" s="40"/>
      <c r="M11" s="16">
        <f t="shared" si="0"/>
        <v>0</v>
      </c>
      <c r="N11" s="59"/>
    </row>
    <row r="12" spans="1:16" s="171" customFormat="1" ht="25.5" customHeight="1" x14ac:dyDescent="0.25">
      <c r="A12" s="165">
        <v>3</v>
      </c>
      <c r="B12" s="203"/>
      <c r="C12" s="206" t="s">
        <v>97</v>
      </c>
      <c r="D12" s="168" t="s">
        <v>21</v>
      </c>
      <c r="E12" s="168"/>
      <c r="F12" s="202">
        <f>(140)*1.77</f>
        <v>247.8</v>
      </c>
      <c r="G12" s="169"/>
      <c r="H12" s="169"/>
      <c r="I12" s="168"/>
      <c r="J12" s="202"/>
      <c r="K12" s="168"/>
      <c r="L12" s="169"/>
      <c r="M12" s="204"/>
      <c r="N12" s="205"/>
    </row>
    <row r="13" spans="1:16" ht="24.75" customHeight="1" x14ac:dyDescent="0.25">
      <c r="A13" s="61"/>
      <c r="B13" s="58"/>
      <c r="C13" s="52" t="s">
        <v>99</v>
      </c>
      <c r="D13" s="50" t="s">
        <v>21</v>
      </c>
      <c r="E13" s="50"/>
      <c r="F13" s="40">
        <f>F12</f>
        <v>247.8</v>
      </c>
      <c r="G13" s="50"/>
      <c r="H13" s="50"/>
      <c r="I13" s="50"/>
      <c r="J13" s="15"/>
      <c r="K13" s="40"/>
      <c r="L13" s="15">
        <f>K13*F13</f>
        <v>0</v>
      </c>
      <c r="M13" s="16">
        <f t="shared" si="0"/>
        <v>0</v>
      </c>
      <c r="N13" s="54"/>
    </row>
    <row r="14" spans="1:16" s="187" customFormat="1" ht="60.75" customHeight="1" x14ac:dyDescent="0.2">
      <c r="A14" s="165">
        <v>4</v>
      </c>
      <c r="B14" s="166" t="s">
        <v>27</v>
      </c>
      <c r="C14" s="196" t="s">
        <v>28</v>
      </c>
      <c r="D14" s="168" t="s">
        <v>90</v>
      </c>
      <c r="E14" s="168"/>
      <c r="F14" s="169">
        <f>70+35</f>
        <v>105</v>
      </c>
      <c r="G14" s="168"/>
      <c r="H14" s="169"/>
      <c r="I14" s="168"/>
      <c r="J14" s="202"/>
      <c r="K14" s="168"/>
      <c r="L14" s="169"/>
      <c r="M14" s="173"/>
    </row>
    <row r="15" spans="1:16" s="62" customFormat="1" ht="21.75" customHeight="1" x14ac:dyDescent="0.2">
      <c r="A15" s="30"/>
      <c r="B15" s="63"/>
      <c r="C15" s="45" t="s">
        <v>30</v>
      </c>
      <c r="D15" s="20" t="s">
        <v>19</v>
      </c>
      <c r="E15" s="46">
        <v>2.4649999999999998E-2</v>
      </c>
      <c r="F15" s="19">
        <f>E15*F14</f>
        <v>2.5882499999999999</v>
      </c>
      <c r="G15" s="20"/>
      <c r="H15" s="19"/>
      <c r="I15" s="19"/>
      <c r="J15" s="15"/>
      <c r="K15" s="19"/>
      <c r="L15" s="15">
        <f>K15*F15</f>
        <v>0</v>
      </c>
      <c r="M15" s="16">
        <f>L15+J15+H15</f>
        <v>0</v>
      </c>
    </row>
    <row r="16" spans="1:16" s="187" customFormat="1" ht="50.25" customHeight="1" x14ac:dyDescent="0.2">
      <c r="A16" s="198">
        <v>5</v>
      </c>
      <c r="B16" s="199" t="s">
        <v>31</v>
      </c>
      <c r="C16" s="200" t="s">
        <v>100</v>
      </c>
      <c r="D16" s="201" t="s">
        <v>90</v>
      </c>
      <c r="E16" s="201"/>
      <c r="F16" s="202">
        <f>(70+35)*1.2</f>
        <v>126</v>
      </c>
      <c r="G16" s="201"/>
      <c r="H16" s="202"/>
      <c r="I16" s="201"/>
      <c r="J16" s="202"/>
      <c r="K16" s="201"/>
      <c r="L16" s="202"/>
      <c r="M16" s="170"/>
    </row>
    <row r="17" spans="1:15" s="62" customFormat="1" ht="22.5" customHeight="1" x14ac:dyDescent="0.2">
      <c r="A17" s="13"/>
      <c r="B17" s="22"/>
      <c r="C17" s="17" t="s">
        <v>22</v>
      </c>
      <c r="D17" s="14" t="s">
        <v>14</v>
      </c>
      <c r="E17" s="15">
        <v>1.8</v>
      </c>
      <c r="F17" s="15">
        <f>E17*$F$16</f>
        <v>226.8</v>
      </c>
      <c r="G17" s="14"/>
      <c r="H17" s="15"/>
      <c r="I17" s="19"/>
      <c r="J17" s="15">
        <f>I17*F17</f>
        <v>0</v>
      </c>
      <c r="K17" s="14"/>
      <c r="L17" s="15"/>
      <c r="M17" s="16">
        <f>L17+J17+H17</f>
        <v>0</v>
      </c>
    </row>
    <row r="18" spans="1:15" s="62" customFormat="1" ht="21.75" customHeight="1" x14ac:dyDescent="0.2">
      <c r="A18" s="13"/>
      <c r="B18" s="44"/>
      <c r="C18" s="64" t="s">
        <v>33</v>
      </c>
      <c r="D18" s="14" t="s">
        <v>18</v>
      </c>
      <c r="E18" s="15">
        <v>1.1000000000000001</v>
      </c>
      <c r="F18" s="15">
        <f>E18*$F$16</f>
        <v>138.60000000000002</v>
      </c>
      <c r="G18" s="15"/>
      <c r="H18" s="34">
        <f>G18*F18</f>
        <v>0</v>
      </c>
      <c r="I18" s="14"/>
      <c r="J18" s="15"/>
      <c r="K18" s="14"/>
      <c r="L18" s="15"/>
      <c r="M18" s="16">
        <f>L18+J18+H18</f>
        <v>0</v>
      </c>
    </row>
    <row r="19" spans="1:15" s="187" customFormat="1" ht="60" customHeight="1" x14ac:dyDescent="0.2">
      <c r="A19" s="197" t="s">
        <v>211</v>
      </c>
      <c r="B19" s="166" t="s">
        <v>35</v>
      </c>
      <c r="C19" s="196" t="s">
        <v>36</v>
      </c>
      <c r="D19" s="168" t="s">
        <v>90</v>
      </c>
      <c r="E19" s="168"/>
      <c r="F19" s="169">
        <v>35</v>
      </c>
      <c r="G19" s="168"/>
      <c r="H19" s="169"/>
      <c r="I19" s="168"/>
      <c r="J19" s="169"/>
      <c r="K19" s="168"/>
      <c r="L19" s="169"/>
      <c r="M19" s="173"/>
    </row>
    <row r="20" spans="1:15" s="62" customFormat="1" x14ac:dyDescent="0.2">
      <c r="A20" s="47"/>
      <c r="B20" s="42"/>
      <c r="C20" s="17" t="s">
        <v>22</v>
      </c>
      <c r="D20" s="20" t="s">
        <v>14</v>
      </c>
      <c r="E20" s="19">
        <v>0.13400000000000001</v>
      </c>
      <c r="F20" s="19">
        <f>E20*$F$19</f>
        <v>4.6900000000000004</v>
      </c>
      <c r="G20" s="20"/>
      <c r="H20" s="19"/>
      <c r="I20" s="19"/>
      <c r="J20" s="15">
        <f>I20*F20</f>
        <v>0</v>
      </c>
      <c r="K20" s="20"/>
      <c r="L20" s="19"/>
      <c r="M20" s="16">
        <f>L20+J20+H20</f>
        <v>0</v>
      </c>
    </row>
    <row r="21" spans="1:15" s="62" customFormat="1" ht="22.5" customHeight="1" x14ac:dyDescent="0.2">
      <c r="A21" s="41"/>
      <c r="B21" s="44"/>
      <c r="C21" s="45" t="s">
        <v>37</v>
      </c>
      <c r="D21" s="20" t="s">
        <v>19</v>
      </c>
      <c r="E21" s="46">
        <v>2.9090000000000001E-2</v>
      </c>
      <c r="F21" s="19">
        <f>E21*$F$19</f>
        <v>1.0181500000000001</v>
      </c>
      <c r="G21" s="20"/>
      <c r="H21" s="19"/>
      <c r="I21" s="19"/>
      <c r="J21" s="19"/>
      <c r="K21" s="19"/>
      <c r="L21" s="15">
        <f>K21*F21</f>
        <v>0</v>
      </c>
      <c r="M21" s="16">
        <f>L21+J21+H21</f>
        <v>0</v>
      </c>
    </row>
    <row r="22" spans="1:15" s="62" customFormat="1" ht="22.5" customHeight="1" x14ac:dyDescent="0.2">
      <c r="A22" s="41"/>
      <c r="B22" s="44"/>
      <c r="C22" s="45" t="s">
        <v>38</v>
      </c>
      <c r="D22" s="20" t="s">
        <v>19</v>
      </c>
      <c r="E22" s="65">
        <v>0.13</v>
      </c>
      <c r="F22" s="19">
        <f>E22*$F$19</f>
        <v>4.55</v>
      </c>
      <c r="G22" s="20"/>
      <c r="H22" s="19"/>
      <c r="I22" s="19"/>
      <c r="J22" s="19"/>
      <c r="K22" s="19"/>
      <c r="L22" s="15">
        <f>K22*F22</f>
        <v>0</v>
      </c>
      <c r="M22" s="16">
        <f>L22+J22+H22</f>
        <v>0</v>
      </c>
    </row>
    <row r="23" spans="1:15" s="62" customFormat="1" ht="34.5" customHeight="1" x14ac:dyDescent="0.2">
      <c r="A23" s="47"/>
      <c r="B23" s="57"/>
      <c r="C23" s="52" t="s">
        <v>39</v>
      </c>
      <c r="D23" s="50" t="s">
        <v>18</v>
      </c>
      <c r="E23" s="19">
        <v>1.1000000000000001</v>
      </c>
      <c r="F23" s="19">
        <f>E23*$F$19</f>
        <v>38.5</v>
      </c>
      <c r="G23" s="40"/>
      <c r="H23" s="34">
        <f>G23*F23</f>
        <v>0</v>
      </c>
      <c r="I23" s="21"/>
      <c r="J23" s="21"/>
      <c r="K23" s="21"/>
      <c r="L23" s="21"/>
      <c r="M23" s="16">
        <f>L23+J23+H23</f>
        <v>0</v>
      </c>
    </row>
    <row r="24" spans="1:15" s="187" customFormat="1" ht="30" customHeight="1" x14ac:dyDescent="0.2">
      <c r="A24" s="197" t="s">
        <v>212</v>
      </c>
      <c r="B24" s="166" t="s">
        <v>101</v>
      </c>
      <c r="C24" s="196" t="s">
        <v>102</v>
      </c>
      <c r="D24" s="168" t="s">
        <v>90</v>
      </c>
      <c r="E24" s="168"/>
      <c r="F24" s="169">
        <v>209</v>
      </c>
      <c r="G24" s="168"/>
      <c r="H24" s="169"/>
      <c r="I24" s="168"/>
      <c r="J24" s="169"/>
      <c r="K24" s="168"/>
      <c r="L24" s="169"/>
      <c r="M24" s="173"/>
    </row>
    <row r="25" spans="1:15" s="62" customFormat="1" x14ac:dyDescent="0.2">
      <c r="A25" s="47"/>
      <c r="B25" s="42"/>
      <c r="C25" s="17" t="s">
        <v>22</v>
      </c>
      <c r="D25" s="20" t="s">
        <v>14</v>
      </c>
      <c r="E25" s="19">
        <v>1.14E-2</v>
      </c>
      <c r="F25" s="19">
        <f>E25*$F$24</f>
        <v>2.3826000000000001</v>
      </c>
      <c r="G25" s="20"/>
      <c r="H25" s="19"/>
      <c r="I25" s="19"/>
      <c r="J25" s="19">
        <f>I25*F25</f>
        <v>0</v>
      </c>
      <c r="K25" s="20"/>
      <c r="L25" s="19"/>
      <c r="M25" s="16">
        <f>L25+J25+H25</f>
        <v>0</v>
      </c>
    </row>
    <row r="26" spans="1:15" s="62" customFormat="1" ht="22.5" customHeight="1" x14ac:dyDescent="0.2">
      <c r="A26" s="41"/>
      <c r="B26" s="44"/>
      <c r="C26" s="45" t="s">
        <v>103</v>
      </c>
      <c r="D26" s="20" t="s">
        <v>19</v>
      </c>
      <c r="E26" s="46">
        <v>2.4899999999999999E-2</v>
      </c>
      <c r="F26" s="19">
        <f>E26*$F$24</f>
        <v>5.2040999999999995</v>
      </c>
      <c r="G26" s="20"/>
      <c r="H26" s="19"/>
      <c r="I26" s="19"/>
      <c r="J26" s="19"/>
      <c r="K26" s="19"/>
      <c r="L26" s="15">
        <f>K26*F26</f>
        <v>0</v>
      </c>
      <c r="M26" s="16">
        <f>L26+J26+H26</f>
        <v>0</v>
      </c>
    </row>
    <row r="27" spans="1:15" s="171" customFormat="1" ht="45" customHeight="1" x14ac:dyDescent="0.25">
      <c r="A27" s="172">
        <v>8</v>
      </c>
      <c r="B27" s="166" t="s">
        <v>42</v>
      </c>
      <c r="C27" s="167" t="s">
        <v>43</v>
      </c>
      <c r="D27" s="195" t="s">
        <v>90</v>
      </c>
      <c r="E27" s="168"/>
      <c r="F27" s="164">
        <f>1.5*1.5*9*0.1</f>
        <v>2.0249999999999999</v>
      </c>
      <c r="G27" s="168"/>
      <c r="H27" s="169"/>
      <c r="I27" s="168"/>
      <c r="J27" s="169"/>
      <c r="K27" s="168"/>
      <c r="L27" s="169"/>
      <c r="M27" s="173"/>
      <c r="O27" s="171">
        <f>3.14*(0.6*0.6)</f>
        <v>1.1304000000000001</v>
      </c>
    </row>
    <row r="28" spans="1:15" ht="21.75" customHeight="1" x14ac:dyDescent="0.25">
      <c r="A28" s="48"/>
      <c r="B28" s="51"/>
      <c r="C28" s="52" t="s">
        <v>22</v>
      </c>
      <c r="D28" s="50" t="s">
        <v>14</v>
      </c>
      <c r="E28" s="40">
        <v>0.89</v>
      </c>
      <c r="F28" s="40">
        <f>E28*$F$27</f>
        <v>1.8022499999999999</v>
      </c>
      <c r="G28" s="50"/>
      <c r="H28" s="40"/>
      <c r="I28" s="40"/>
      <c r="J28" s="15">
        <f>I28*F28</f>
        <v>0</v>
      </c>
      <c r="K28" s="50"/>
      <c r="L28" s="40"/>
      <c r="M28" s="16">
        <f>L28+J28+H28</f>
        <v>0</v>
      </c>
      <c r="O28" s="1">
        <f>O27*9*0.1</f>
        <v>1.01736</v>
      </c>
    </row>
    <row r="29" spans="1:15" ht="21.75" customHeight="1" x14ac:dyDescent="0.25">
      <c r="A29" s="48"/>
      <c r="B29" s="51"/>
      <c r="C29" s="52" t="s">
        <v>15</v>
      </c>
      <c r="D29" s="50" t="s">
        <v>16</v>
      </c>
      <c r="E29" s="40">
        <v>0.37</v>
      </c>
      <c r="F29" s="40">
        <f>E29*$F$27</f>
        <v>0.74924999999999997</v>
      </c>
      <c r="G29" s="50"/>
      <c r="H29" s="40"/>
      <c r="I29" s="40"/>
      <c r="J29" s="40"/>
      <c r="K29" s="40"/>
      <c r="L29" s="15">
        <f>K29*F29</f>
        <v>0</v>
      </c>
      <c r="M29" s="16">
        <f>L29+J29+H29</f>
        <v>0</v>
      </c>
    </row>
    <row r="30" spans="1:15" ht="35.25" customHeight="1" x14ac:dyDescent="0.25">
      <c r="A30" s="48"/>
      <c r="B30" s="44"/>
      <c r="C30" s="45" t="s">
        <v>44</v>
      </c>
      <c r="D30" s="50" t="s">
        <v>18</v>
      </c>
      <c r="E30" s="40">
        <v>1.1499999999999999</v>
      </c>
      <c r="F30" s="40">
        <f>E30*$F$27</f>
        <v>2.3287499999999999</v>
      </c>
      <c r="G30" s="21"/>
      <c r="H30" s="34">
        <f>G30*F30</f>
        <v>0</v>
      </c>
      <c r="I30" s="40"/>
      <c r="J30" s="40"/>
      <c r="K30" s="50"/>
      <c r="L30" s="40"/>
      <c r="M30" s="16">
        <f>L30+J30+H30</f>
        <v>0</v>
      </c>
    </row>
    <row r="31" spans="1:15" ht="23.25" customHeight="1" x14ac:dyDescent="0.25">
      <c r="A31" s="48"/>
      <c r="B31" s="51"/>
      <c r="C31" s="52" t="s">
        <v>17</v>
      </c>
      <c r="D31" s="50" t="s">
        <v>16</v>
      </c>
      <c r="E31" s="40">
        <v>0.02</v>
      </c>
      <c r="F31" s="40">
        <f>E31*$F$27</f>
        <v>4.0500000000000001E-2</v>
      </c>
      <c r="G31" s="40"/>
      <c r="H31" s="34">
        <f>G31*F31</f>
        <v>0</v>
      </c>
      <c r="I31" s="40"/>
      <c r="J31" s="40"/>
      <c r="K31" s="50"/>
      <c r="L31" s="40"/>
      <c r="M31" s="16">
        <f>L31+J31+H31</f>
        <v>0</v>
      </c>
    </row>
    <row r="32" spans="1:15" s="158" customFormat="1" ht="78.75" customHeight="1" x14ac:dyDescent="0.25">
      <c r="A32" s="192">
        <v>9</v>
      </c>
      <c r="B32" s="154" t="s">
        <v>51</v>
      </c>
      <c r="C32" s="159" t="s">
        <v>159</v>
      </c>
      <c r="D32" s="191" t="s">
        <v>90</v>
      </c>
      <c r="E32" s="155"/>
      <c r="F32" s="193">
        <v>9.6999999999999993</v>
      </c>
      <c r="G32" s="155"/>
      <c r="H32" s="156"/>
      <c r="I32" s="155"/>
      <c r="J32" s="156"/>
      <c r="K32" s="155"/>
      <c r="L32" s="156"/>
      <c r="M32" s="157"/>
    </row>
    <row r="33" spans="1:13" s="72" customFormat="1" ht="27.75" customHeight="1" x14ac:dyDescent="0.25">
      <c r="A33" s="38"/>
      <c r="B33" s="73"/>
      <c r="C33" s="74" t="s">
        <v>22</v>
      </c>
      <c r="D33" s="75" t="s">
        <v>14</v>
      </c>
      <c r="E33" s="70">
        <v>10.6</v>
      </c>
      <c r="F33" s="71">
        <f>E33*$F$32</f>
        <v>102.82</v>
      </c>
      <c r="G33" s="70"/>
      <c r="H33" s="71"/>
      <c r="I33" s="76"/>
      <c r="J33" s="15">
        <f>I33*F33</f>
        <v>0</v>
      </c>
      <c r="K33" s="70"/>
      <c r="L33" s="71"/>
      <c r="M33" s="16">
        <f t="shared" ref="M33:M41" si="1">L33+J33+H33</f>
        <v>0</v>
      </c>
    </row>
    <row r="34" spans="1:13" s="72" customFormat="1" ht="27.75" customHeight="1" x14ac:dyDescent="0.25">
      <c r="A34" s="38"/>
      <c r="B34" s="73"/>
      <c r="C34" s="74" t="s">
        <v>25</v>
      </c>
      <c r="D34" s="75" t="s">
        <v>16</v>
      </c>
      <c r="E34" s="70">
        <v>7.14</v>
      </c>
      <c r="F34" s="71">
        <f>E34*$F$32</f>
        <v>69.257999999999996</v>
      </c>
      <c r="G34" s="70"/>
      <c r="H34" s="71"/>
      <c r="I34" s="70"/>
      <c r="J34" s="71"/>
      <c r="K34" s="77"/>
      <c r="L34" s="15">
        <f>K34*F34</f>
        <v>0</v>
      </c>
      <c r="M34" s="16">
        <f t="shared" si="1"/>
        <v>0</v>
      </c>
    </row>
    <row r="35" spans="1:13" s="72" customFormat="1" ht="19.5" customHeight="1" x14ac:dyDescent="0.25">
      <c r="A35" s="38"/>
      <c r="B35" s="78"/>
      <c r="C35" s="79" t="s">
        <v>160</v>
      </c>
      <c r="D35" s="75" t="s">
        <v>48</v>
      </c>
      <c r="E35" s="71"/>
      <c r="F35" s="76">
        <v>9</v>
      </c>
      <c r="G35" s="71"/>
      <c r="H35" s="34">
        <f t="shared" ref="H35:H41" si="2">G35*F35</f>
        <v>0</v>
      </c>
      <c r="I35" s="70"/>
      <c r="J35" s="71"/>
      <c r="K35" s="70"/>
      <c r="L35" s="71"/>
      <c r="M35" s="16">
        <f t="shared" si="1"/>
        <v>0</v>
      </c>
    </row>
    <row r="36" spans="1:13" s="72" customFormat="1" ht="21" customHeight="1" x14ac:dyDescent="0.25">
      <c r="A36" s="38"/>
      <c r="B36" s="78"/>
      <c r="C36" s="151" t="s">
        <v>106</v>
      </c>
      <c r="D36" s="75" t="s">
        <v>48</v>
      </c>
      <c r="E36" s="71"/>
      <c r="F36" s="76">
        <v>9</v>
      </c>
      <c r="G36" s="76"/>
      <c r="H36" s="34">
        <f t="shared" si="2"/>
        <v>0</v>
      </c>
      <c r="I36" s="70"/>
      <c r="J36" s="71"/>
      <c r="K36" s="70"/>
      <c r="L36" s="71"/>
      <c r="M36" s="16">
        <f t="shared" si="1"/>
        <v>0</v>
      </c>
    </row>
    <row r="37" spans="1:13" s="72" customFormat="1" x14ac:dyDescent="0.25">
      <c r="A37" s="38"/>
      <c r="B37" s="78"/>
      <c r="C37" s="39" t="s">
        <v>114</v>
      </c>
      <c r="D37" s="75" t="s">
        <v>48</v>
      </c>
      <c r="E37" s="71"/>
      <c r="F37" s="76">
        <v>9</v>
      </c>
      <c r="G37" s="71"/>
      <c r="H37" s="34">
        <f t="shared" si="2"/>
        <v>0</v>
      </c>
      <c r="I37" s="70"/>
      <c r="J37" s="71"/>
      <c r="K37" s="70"/>
      <c r="L37" s="71"/>
      <c r="M37" s="16">
        <f t="shared" si="1"/>
        <v>0</v>
      </c>
    </row>
    <row r="38" spans="1:13" s="36" customFormat="1" ht="18" customHeight="1" x14ac:dyDescent="0.25">
      <c r="A38" s="38"/>
      <c r="B38" s="78"/>
      <c r="C38" s="32" t="s">
        <v>161</v>
      </c>
      <c r="D38" s="33" t="s">
        <v>48</v>
      </c>
      <c r="E38" s="33"/>
      <c r="F38" s="68">
        <v>1</v>
      </c>
      <c r="G38" s="34"/>
      <c r="H38" s="34">
        <f t="shared" si="2"/>
        <v>0</v>
      </c>
      <c r="I38" s="33"/>
      <c r="J38" s="34"/>
      <c r="K38" s="33"/>
      <c r="L38" s="34"/>
      <c r="M38" s="16">
        <f t="shared" si="1"/>
        <v>0</v>
      </c>
    </row>
    <row r="39" spans="1:13" s="72" customFormat="1" ht="30.75" customHeight="1" x14ac:dyDescent="0.25">
      <c r="A39" s="80"/>
      <c r="B39" s="81"/>
      <c r="C39" s="74" t="s">
        <v>52</v>
      </c>
      <c r="D39" s="75" t="s">
        <v>49</v>
      </c>
      <c r="E39" s="70">
        <v>0.1</v>
      </c>
      <c r="F39" s="71">
        <f>E39*$F$32</f>
        <v>0.97</v>
      </c>
      <c r="G39" s="82"/>
      <c r="H39" s="34">
        <f t="shared" si="2"/>
        <v>0</v>
      </c>
      <c r="I39" s="70"/>
      <c r="J39" s="71"/>
      <c r="K39" s="70"/>
      <c r="L39" s="71"/>
      <c r="M39" s="16">
        <f t="shared" si="1"/>
        <v>0</v>
      </c>
    </row>
    <row r="40" spans="1:13" s="72" customFormat="1" ht="40.5" customHeight="1" x14ac:dyDescent="0.25">
      <c r="A40" s="80"/>
      <c r="B40" s="81"/>
      <c r="C40" s="39" t="s">
        <v>53</v>
      </c>
      <c r="D40" s="75" t="s">
        <v>54</v>
      </c>
      <c r="E40" s="76">
        <v>10</v>
      </c>
      <c r="F40" s="71">
        <f>E40*$F$32</f>
        <v>97</v>
      </c>
      <c r="G40" s="82"/>
      <c r="H40" s="34">
        <f t="shared" si="2"/>
        <v>0</v>
      </c>
      <c r="I40" s="70"/>
      <c r="J40" s="71"/>
      <c r="K40" s="70"/>
      <c r="L40" s="71"/>
      <c r="M40" s="16">
        <f t="shared" si="1"/>
        <v>0</v>
      </c>
    </row>
    <row r="41" spans="1:13" s="72" customFormat="1" ht="29.25" customHeight="1" x14ac:dyDescent="0.25">
      <c r="A41" s="38"/>
      <c r="B41" s="73"/>
      <c r="C41" s="83" t="s">
        <v>17</v>
      </c>
      <c r="D41" s="75" t="s">
        <v>16</v>
      </c>
      <c r="E41" s="70">
        <v>6.6099999999999994</v>
      </c>
      <c r="F41" s="71">
        <f>E41*$F$32</f>
        <v>64.11699999999999</v>
      </c>
      <c r="G41" s="76"/>
      <c r="H41" s="34">
        <f t="shared" si="2"/>
        <v>0</v>
      </c>
      <c r="I41" s="70"/>
      <c r="J41" s="71"/>
      <c r="K41" s="70"/>
      <c r="L41" s="71"/>
      <c r="M41" s="16">
        <f t="shared" si="1"/>
        <v>0</v>
      </c>
    </row>
    <row r="42" spans="1:13" s="231" customFormat="1" ht="33.75" customHeight="1" x14ac:dyDescent="0.25">
      <c r="A42" s="234" t="s">
        <v>213</v>
      </c>
      <c r="B42" s="228" t="s">
        <v>76</v>
      </c>
      <c r="C42" s="232" t="s">
        <v>125</v>
      </c>
      <c r="D42" s="233" t="s">
        <v>91</v>
      </c>
      <c r="E42" s="229"/>
      <c r="F42" s="235">
        <v>55</v>
      </c>
      <c r="G42" s="229"/>
      <c r="H42" s="227"/>
      <c r="I42" s="229"/>
      <c r="J42" s="227"/>
      <c r="K42" s="229"/>
      <c r="L42" s="227"/>
      <c r="M42" s="230"/>
    </row>
    <row r="43" spans="1:13" s="142" customFormat="1" ht="14.25" customHeight="1" x14ac:dyDescent="0.25">
      <c r="A43" s="149"/>
      <c r="B43" s="145"/>
      <c r="C43" s="139" t="s">
        <v>22</v>
      </c>
      <c r="D43" s="140" t="s">
        <v>14</v>
      </c>
      <c r="E43" s="150">
        <v>0.33600000000000002</v>
      </c>
      <c r="F43" s="141">
        <f>E43*$F$42</f>
        <v>18.48</v>
      </c>
      <c r="G43" s="140"/>
      <c r="H43" s="141"/>
      <c r="I43" s="144"/>
      <c r="J43" s="141">
        <f>I43*F43</f>
        <v>0</v>
      </c>
      <c r="K43" s="140"/>
      <c r="L43" s="141"/>
      <c r="M43" s="148">
        <f>H43+J43+L43</f>
        <v>0</v>
      </c>
    </row>
    <row r="44" spans="1:13" s="142" customFormat="1" ht="14.25" customHeight="1" x14ac:dyDescent="0.25">
      <c r="A44" s="149"/>
      <c r="B44" s="145"/>
      <c r="C44" s="143" t="s">
        <v>15</v>
      </c>
      <c r="D44" s="140" t="s">
        <v>16</v>
      </c>
      <c r="E44" s="150">
        <v>1.4999999999999999E-2</v>
      </c>
      <c r="F44" s="141">
        <f>E44*$F$42</f>
        <v>0.82499999999999996</v>
      </c>
      <c r="G44" s="140"/>
      <c r="H44" s="141"/>
      <c r="I44" s="140"/>
      <c r="J44" s="141"/>
      <c r="K44" s="144"/>
      <c r="L44" s="138">
        <f>K44*F44</f>
        <v>0</v>
      </c>
      <c r="M44" s="148">
        <f>H44+J44+L44</f>
        <v>0</v>
      </c>
    </row>
    <row r="45" spans="1:13" s="142" customFormat="1" ht="14.25" customHeight="1" x14ac:dyDescent="0.25">
      <c r="A45" s="149"/>
      <c r="B45" s="146"/>
      <c r="C45" s="143" t="s">
        <v>126</v>
      </c>
      <c r="D45" s="140" t="s">
        <v>21</v>
      </c>
      <c r="E45" s="140">
        <v>2.3999999999999998E-3</v>
      </c>
      <c r="F45" s="141">
        <f>E45*$F$42</f>
        <v>0.13199999999999998</v>
      </c>
      <c r="G45" s="144"/>
      <c r="H45" s="147">
        <f>G45*F45</f>
        <v>0</v>
      </c>
      <c r="I45" s="140"/>
      <c r="J45" s="141"/>
      <c r="K45" s="140"/>
      <c r="L45" s="141"/>
      <c r="M45" s="148">
        <f>H45+J45+L45</f>
        <v>0</v>
      </c>
    </row>
    <row r="46" spans="1:13" s="142" customFormat="1" ht="14.25" customHeight="1" x14ac:dyDescent="0.25">
      <c r="A46" s="149"/>
      <c r="B46" s="145"/>
      <c r="C46" s="143" t="s">
        <v>17</v>
      </c>
      <c r="D46" s="140" t="s">
        <v>16</v>
      </c>
      <c r="E46" s="150">
        <v>2.2799999999999997E-2</v>
      </c>
      <c r="F46" s="141">
        <f>E46*$F$42</f>
        <v>1.2539999999999998</v>
      </c>
      <c r="G46" s="144"/>
      <c r="H46" s="147">
        <f>G46*F46</f>
        <v>0</v>
      </c>
      <c r="I46" s="140"/>
      <c r="J46" s="141"/>
      <c r="K46" s="140"/>
      <c r="L46" s="141"/>
      <c r="M46" s="148">
        <f>H46+J46+L46</f>
        <v>0</v>
      </c>
    </row>
    <row r="47" spans="1:13" s="158" customFormat="1" ht="55.5" customHeight="1" x14ac:dyDescent="0.25">
      <c r="A47" s="153">
        <v>11</v>
      </c>
      <c r="B47" s="162" t="s">
        <v>162</v>
      </c>
      <c r="C47" s="159" t="s">
        <v>205</v>
      </c>
      <c r="D47" s="155" t="s">
        <v>12</v>
      </c>
      <c r="E47" s="155"/>
      <c r="F47" s="160">
        <v>100</v>
      </c>
      <c r="G47" s="155"/>
      <c r="H47" s="156"/>
      <c r="I47" s="155"/>
      <c r="J47" s="156"/>
      <c r="K47" s="155"/>
      <c r="L47" s="156"/>
      <c r="M47" s="189"/>
    </row>
    <row r="48" spans="1:13" s="36" customFormat="1" ht="39" customHeight="1" x14ac:dyDescent="0.25">
      <c r="A48" s="30"/>
      <c r="B48" s="31"/>
      <c r="C48" s="17" t="s">
        <v>22</v>
      </c>
      <c r="D48" s="33" t="s">
        <v>14</v>
      </c>
      <c r="E48" s="35">
        <v>0.11899999999999999</v>
      </c>
      <c r="F48" s="34">
        <f>E48*$F$47</f>
        <v>11.899999999999999</v>
      </c>
      <c r="G48" s="33"/>
      <c r="H48" s="34"/>
      <c r="I48" s="68"/>
      <c r="J48" s="15">
        <f>I48*F48</f>
        <v>0</v>
      </c>
      <c r="K48" s="33"/>
      <c r="L48" s="34"/>
      <c r="M48" s="16">
        <f t="shared" ref="M48:M90" si="3">L48+J48+H48</f>
        <v>0</v>
      </c>
    </row>
    <row r="49" spans="1:16138" s="36" customFormat="1" ht="22.5" customHeight="1" x14ac:dyDescent="0.25">
      <c r="A49" s="30"/>
      <c r="B49" s="31"/>
      <c r="C49" s="84" t="s">
        <v>15</v>
      </c>
      <c r="D49" s="85" t="s">
        <v>16</v>
      </c>
      <c r="E49" s="86">
        <v>6.7500000000000004E-2</v>
      </c>
      <c r="F49" s="34">
        <f>E49*$F$47</f>
        <v>6.75</v>
      </c>
      <c r="G49" s="85"/>
      <c r="H49" s="85"/>
      <c r="I49" s="85"/>
      <c r="J49" s="87"/>
      <c r="K49" s="88"/>
      <c r="L49" s="18">
        <f>K49*F49</f>
        <v>0</v>
      </c>
      <c r="M49" s="16">
        <f t="shared" si="3"/>
        <v>0</v>
      </c>
    </row>
    <row r="50" spans="1:16138" s="36" customFormat="1" ht="25.5" customHeight="1" x14ac:dyDescent="0.25">
      <c r="A50" s="30"/>
      <c r="B50" s="63"/>
      <c r="C50" s="32" t="s">
        <v>163</v>
      </c>
      <c r="D50" s="33" t="s">
        <v>12</v>
      </c>
      <c r="E50" s="33">
        <v>1.01</v>
      </c>
      <c r="F50" s="34">
        <f>E50*$F$47</f>
        <v>101</v>
      </c>
      <c r="G50" s="34"/>
      <c r="H50" s="34">
        <f>G50*F50</f>
        <v>0</v>
      </c>
      <c r="I50" s="33"/>
      <c r="J50" s="34"/>
      <c r="K50" s="33"/>
      <c r="L50" s="34"/>
      <c r="M50" s="16">
        <f t="shared" si="3"/>
        <v>0</v>
      </c>
      <c r="O50" s="90"/>
    </row>
    <row r="51" spans="1:16138" s="36" customFormat="1" ht="22.5" customHeight="1" x14ac:dyDescent="0.25">
      <c r="A51" s="30"/>
      <c r="B51" s="31"/>
      <c r="C51" s="32" t="s">
        <v>17</v>
      </c>
      <c r="D51" s="33" t="s">
        <v>16</v>
      </c>
      <c r="E51" s="69">
        <f>2.16/1000</f>
        <v>2.16E-3</v>
      </c>
      <c r="F51" s="34">
        <f>E51*$F$47</f>
        <v>0.216</v>
      </c>
      <c r="G51" s="88"/>
      <c r="H51" s="34">
        <f>G51*F51</f>
        <v>0</v>
      </c>
      <c r="I51" s="33"/>
      <c r="J51" s="34"/>
      <c r="K51" s="33"/>
      <c r="L51" s="34"/>
      <c r="M51" s="16">
        <f t="shared" si="3"/>
        <v>0</v>
      </c>
    </row>
    <row r="52" spans="1:16138" s="158" customFormat="1" ht="48.75" customHeight="1" x14ac:dyDescent="0.25">
      <c r="A52" s="153">
        <v>12</v>
      </c>
      <c r="B52" s="162" t="s">
        <v>166</v>
      </c>
      <c r="C52" s="159" t="s">
        <v>164</v>
      </c>
      <c r="D52" s="155" t="s">
        <v>12</v>
      </c>
      <c r="E52" s="155"/>
      <c r="F52" s="156">
        <v>145</v>
      </c>
      <c r="G52" s="155"/>
      <c r="H52" s="156"/>
      <c r="I52" s="155"/>
      <c r="J52" s="156"/>
      <c r="K52" s="155"/>
      <c r="L52" s="156"/>
      <c r="M52" s="189"/>
      <c r="N52" s="190"/>
    </row>
    <row r="53" spans="1:16138" s="36" customFormat="1" ht="34.5" customHeight="1" x14ac:dyDescent="0.25">
      <c r="A53" s="30"/>
      <c r="B53" s="31"/>
      <c r="C53" s="17" t="s">
        <v>22</v>
      </c>
      <c r="D53" s="33" t="s">
        <v>14</v>
      </c>
      <c r="E53" s="35">
        <v>0.17</v>
      </c>
      <c r="F53" s="34">
        <f>E53*$F$52</f>
        <v>24.650000000000002</v>
      </c>
      <c r="G53" s="33"/>
      <c r="H53" s="34"/>
      <c r="I53" s="68"/>
      <c r="J53" s="15">
        <f>I53*F53</f>
        <v>0</v>
      </c>
      <c r="K53" s="33"/>
      <c r="L53" s="34"/>
      <c r="M53" s="16">
        <f t="shared" si="3"/>
        <v>0</v>
      </c>
      <c r="N53" s="93"/>
    </row>
    <row r="54" spans="1:16138" s="36" customFormat="1" ht="21.75" customHeight="1" x14ac:dyDescent="0.25">
      <c r="A54" s="30"/>
      <c r="B54" s="31"/>
      <c r="C54" s="84" t="s">
        <v>25</v>
      </c>
      <c r="D54" s="85" t="s">
        <v>16</v>
      </c>
      <c r="E54" s="86">
        <v>8.1500000000000003E-2</v>
      </c>
      <c r="F54" s="34">
        <f>E54*$F$52</f>
        <v>11.817500000000001</v>
      </c>
      <c r="G54" s="85"/>
      <c r="H54" s="85"/>
      <c r="I54" s="85"/>
      <c r="J54" s="87"/>
      <c r="K54" s="88"/>
      <c r="L54" s="18">
        <f>K54*F54</f>
        <v>0</v>
      </c>
      <c r="M54" s="16">
        <f t="shared" si="3"/>
        <v>0</v>
      </c>
    </row>
    <row r="55" spans="1:16138" s="36" customFormat="1" ht="34.5" customHeight="1" x14ac:dyDescent="0.25">
      <c r="A55" s="30"/>
      <c r="B55" s="63"/>
      <c r="C55" s="32" t="s">
        <v>165</v>
      </c>
      <c r="D55" s="33" t="s">
        <v>12</v>
      </c>
      <c r="E55" s="33">
        <v>1.01</v>
      </c>
      <c r="F55" s="34">
        <f>E55*$F$52</f>
        <v>146.44999999999999</v>
      </c>
      <c r="G55" s="34"/>
      <c r="H55" s="34">
        <f>G55*F55</f>
        <v>0</v>
      </c>
      <c r="I55" s="33"/>
      <c r="J55" s="34"/>
      <c r="K55" s="33"/>
      <c r="L55" s="34"/>
      <c r="M55" s="16">
        <f t="shared" si="3"/>
        <v>0</v>
      </c>
      <c r="O55" s="90"/>
    </row>
    <row r="56" spans="1:16138" s="36" customFormat="1" ht="21.75" customHeight="1" x14ac:dyDescent="0.25">
      <c r="A56" s="30"/>
      <c r="B56" s="31"/>
      <c r="C56" s="32" t="s">
        <v>17</v>
      </c>
      <c r="D56" s="33" t="s">
        <v>16</v>
      </c>
      <c r="E56" s="69">
        <f>3.48/1000</f>
        <v>3.48E-3</v>
      </c>
      <c r="F56" s="34">
        <f>E56*$F$52</f>
        <v>0.50460000000000005</v>
      </c>
      <c r="G56" s="88"/>
      <c r="H56" s="34">
        <f>G56*F56</f>
        <v>0</v>
      </c>
      <c r="I56" s="33"/>
      <c r="J56" s="34"/>
      <c r="K56" s="33"/>
      <c r="L56" s="34"/>
      <c r="M56" s="16">
        <f t="shared" si="3"/>
        <v>0</v>
      </c>
    </row>
    <row r="57" spans="1:16138" s="158" customFormat="1" ht="57" customHeight="1" x14ac:dyDescent="0.25">
      <c r="A57" s="153">
        <v>13</v>
      </c>
      <c r="B57" s="162" t="s">
        <v>168</v>
      </c>
      <c r="C57" s="159" t="s">
        <v>167</v>
      </c>
      <c r="D57" s="155" t="s">
        <v>12</v>
      </c>
      <c r="E57" s="155"/>
      <c r="F57" s="156">
        <v>79</v>
      </c>
      <c r="G57" s="155"/>
      <c r="H57" s="156"/>
      <c r="I57" s="155"/>
      <c r="J57" s="156"/>
      <c r="K57" s="155"/>
      <c r="L57" s="156"/>
      <c r="M57" s="189"/>
      <c r="N57" s="190"/>
    </row>
    <row r="58" spans="1:16138" s="36" customFormat="1" ht="34.5" customHeight="1" x14ac:dyDescent="0.25">
      <c r="A58" s="30"/>
      <c r="B58" s="31"/>
      <c r="C58" s="17" t="s">
        <v>22</v>
      </c>
      <c r="D58" s="33" t="s">
        <v>14</v>
      </c>
      <c r="E58" s="35">
        <v>0.18099999999999999</v>
      </c>
      <c r="F58" s="34">
        <f>E58*$F$57</f>
        <v>14.298999999999999</v>
      </c>
      <c r="G58" s="33"/>
      <c r="H58" s="34"/>
      <c r="I58" s="68"/>
      <c r="J58" s="15">
        <f>I58*F58</f>
        <v>0</v>
      </c>
      <c r="K58" s="33"/>
      <c r="L58" s="34"/>
      <c r="M58" s="16">
        <f t="shared" si="3"/>
        <v>0</v>
      </c>
      <c r="N58" s="93"/>
    </row>
    <row r="59" spans="1:16138" s="36" customFormat="1" ht="21" customHeight="1" x14ac:dyDescent="0.25">
      <c r="A59" s="30"/>
      <c r="B59" s="31"/>
      <c r="C59" s="84" t="s">
        <v>25</v>
      </c>
      <c r="D59" s="85" t="s">
        <v>16</v>
      </c>
      <c r="E59" s="86">
        <v>9.2100000000000001E-2</v>
      </c>
      <c r="F59" s="34">
        <f>E59*$F$57</f>
        <v>7.2759</v>
      </c>
      <c r="G59" s="85"/>
      <c r="H59" s="85"/>
      <c r="I59" s="85"/>
      <c r="J59" s="87"/>
      <c r="K59" s="88"/>
      <c r="L59" s="18">
        <f>K59*F59</f>
        <v>0</v>
      </c>
      <c r="M59" s="16">
        <f t="shared" si="3"/>
        <v>0</v>
      </c>
    </row>
    <row r="60" spans="1:16138" s="36" customFormat="1" ht="34.5" customHeight="1" x14ac:dyDescent="0.25">
      <c r="A60" s="30"/>
      <c r="B60" s="63"/>
      <c r="C60" s="32" t="s">
        <v>169</v>
      </c>
      <c r="D60" s="33" t="s">
        <v>12</v>
      </c>
      <c r="E60" s="33">
        <v>1.01</v>
      </c>
      <c r="F60" s="34">
        <f>E60*$F$57</f>
        <v>79.790000000000006</v>
      </c>
      <c r="G60" s="34"/>
      <c r="H60" s="34">
        <f>G60*F60</f>
        <v>0</v>
      </c>
      <c r="I60" s="33"/>
      <c r="J60" s="34"/>
      <c r="K60" s="33"/>
      <c r="L60" s="34"/>
      <c r="M60" s="16">
        <f t="shared" si="3"/>
        <v>0</v>
      </c>
      <c r="O60" s="90"/>
    </row>
    <row r="61" spans="1:16138" s="36" customFormat="1" ht="21.75" customHeight="1" x14ac:dyDescent="0.25">
      <c r="A61" s="30"/>
      <c r="B61" s="31"/>
      <c r="C61" s="32" t="s">
        <v>17</v>
      </c>
      <c r="D61" s="33" t="s">
        <v>16</v>
      </c>
      <c r="E61" s="69">
        <f>5.16/1000</f>
        <v>5.1600000000000005E-3</v>
      </c>
      <c r="F61" s="34">
        <f>E61*$F$57</f>
        <v>0.40764000000000006</v>
      </c>
      <c r="G61" s="88"/>
      <c r="H61" s="34">
        <f>G61*F61</f>
        <v>0</v>
      </c>
      <c r="I61" s="33"/>
      <c r="J61" s="34"/>
      <c r="K61" s="33"/>
      <c r="L61" s="34"/>
      <c r="M61" s="16">
        <f t="shared" si="3"/>
        <v>0</v>
      </c>
    </row>
    <row r="62" spans="1:16138" s="158" customFormat="1" ht="39.75" customHeight="1" x14ac:dyDescent="0.25">
      <c r="A62" s="153">
        <v>14</v>
      </c>
      <c r="B62" s="162" t="s">
        <v>58</v>
      </c>
      <c r="C62" s="159" t="s">
        <v>170</v>
      </c>
      <c r="D62" s="155" t="s">
        <v>48</v>
      </c>
      <c r="E62" s="155"/>
      <c r="F62" s="156">
        <v>5</v>
      </c>
      <c r="G62" s="155"/>
      <c r="H62" s="156"/>
      <c r="I62" s="155"/>
      <c r="J62" s="156"/>
      <c r="K62" s="155"/>
      <c r="L62" s="156"/>
      <c r="M62" s="157"/>
      <c r="IT62" s="153">
        <v>18</v>
      </c>
      <c r="IU62" s="162" t="s">
        <v>58</v>
      </c>
      <c r="IV62" s="159" t="s">
        <v>59</v>
      </c>
      <c r="IW62" s="155" t="s">
        <v>48</v>
      </c>
      <c r="IX62" s="155"/>
      <c r="IY62" s="156">
        <v>22</v>
      </c>
      <c r="IZ62" s="155"/>
      <c r="JA62" s="156"/>
      <c r="JB62" s="155"/>
      <c r="JC62" s="156"/>
      <c r="JD62" s="155"/>
      <c r="JE62" s="156"/>
      <c r="JF62" s="157"/>
      <c r="SP62" s="153">
        <v>18</v>
      </c>
      <c r="SQ62" s="162" t="s">
        <v>58</v>
      </c>
      <c r="SR62" s="159" t="s">
        <v>59</v>
      </c>
      <c r="SS62" s="155" t="s">
        <v>48</v>
      </c>
      <c r="ST62" s="155"/>
      <c r="SU62" s="156">
        <v>22</v>
      </c>
      <c r="SV62" s="155"/>
      <c r="SW62" s="156"/>
      <c r="SX62" s="155"/>
      <c r="SY62" s="156"/>
      <c r="SZ62" s="155"/>
      <c r="TA62" s="156"/>
      <c r="TB62" s="157"/>
      <c r="ACL62" s="153">
        <v>18</v>
      </c>
      <c r="ACM62" s="162" t="s">
        <v>58</v>
      </c>
      <c r="ACN62" s="159" t="s">
        <v>59</v>
      </c>
      <c r="ACO62" s="155" t="s">
        <v>48</v>
      </c>
      <c r="ACP62" s="155"/>
      <c r="ACQ62" s="156">
        <v>22</v>
      </c>
      <c r="ACR62" s="155"/>
      <c r="ACS62" s="156"/>
      <c r="ACT62" s="155"/>
      <c r="ACU62" s="156"/>
      <c r="ACV62" s="155"/>
      <c r="ACW62" s="156"/>
      <c r="ACX62" s="157"/>
      <c r="AMH62" s="153">
        <v>18</v>
      </c>
      <c r="AMI62" s="162" t="s">
        <v>58</v>
      </c>
      <c r="AMJ62" s="159" t="s">
        <v>59</v>
      </c>
      <c r="AMK62" s="155" t="s">
        <v>48</v>
      </c>
      <c r="AML62" s="155"/>
      <c r="AMM62" s="156">
        <v>22</v>
      </c>
      <c r="AMN62" s="155"/>
      <c r="AMO62" s="156"/>
      <c r="AMP62" s="155"/>
      <c r="AMQ62" s="156"/>
      <c r="AMR62" s="155"/>
      <c r="AMS62" s="156"/>
      <c r="AMT62" s="157"/>
      <c r="AWD62" s="153">
        <v>18</v>
      </c>
      <c r="AWE62" s="162" t="s">
        <v>58</v>
      </c>
      <c r="AWF62" s="159" t="s">
        <v>59</v>
      </c>
      <c r="AWG62" s="155" t="s">
        <v>48</v>
      </c>
      <c r="AWH62" s="155"/>
      <c r="AWI62" s="156">
        <v>22</v>
      </c>
      <c r="AWJ62" s="155"/>
      <c r="AWK62" s="156"/>
      <c r="AWL62" s="155"/>
      <c r="AWM62" s="156"/>
      <c r="AWN62" s="155"/>
      <c r="AWO62" s="156"/>
      <c r="AWP62" s="157"/>
      <c r="BFZ62" s="153">
        <v>18</v>
      </c>
      <c r="BGA62" s="162" t="s">
        <v>58</v>
      </c>
      <c r="BGB62" s="159" t="s">
        <v>59</v>
      </c>
      <c r="BGC62" s="155" t="s">
        <v>48</v>
      </c>
      <c r="BGD62" s="155"/>
      <c r="BGE62" s="156">
        <v>22</v>
      </c>
      <c r="BGF62" s="155"/>
      <c r="BGG62" s="156"/>
      <c r="BGH62" s="155"/>
      <c r="BGI62" s="156"/>
      <c r="BGJ62" s="155"/>
      <c r="BGK62" s="156"/>
      <c r="BGL62" s="157"/>
      <c r="BPV62" s="153">
        <v>18</v>
      </c>
      <c r="BPW62" s="162" t="s">
        <v>58</v>
      </c>
      <c r="BPX62" s="159" t="s">
        <v>59</v>
      </c>
      <c r="BPY62" s="155" t="s">
        <v>48</v>
      </c>
      <c r="BPZ62" s="155"/>
      <c r="BQA62" s="156">
        <v>22</v>
      </c>
      <c r="BQB62" s="155"/>
      <c r="BQC62" s="156"/>
      <c r="BQD62" s="155"/>
      <c r="BQE62" s="156"/>
      <c r="BQF62" s="155"/>
      <c r="BQG62" s="156"/>
      <c r="BQH62" s="157"/>
      <c r="BZR62" s="153">
        <v>18</v>
      </c>
      <c r="BZS62" s="162" t="s">
        <v>58</v>
      </c>
      <c r="BZT62" s="159" t="s">
        <v>59</v>
      </c>
      <c r="BZU62" s="155" t="s">
        <v>48</v>
      </c>
      <c r="BZV62" s="155"/>
      <c r="BZW62" s="156">
        <v>22</v>
      </c>
      <c r="BZX62" s="155"/>
      <c r="BZY62" s="156"/>
      <c r="BZZ62" s="155"/>
      <c r="CAA62" s="156"/>
      <c r="CAB62" s="155"/>
      <c r="CAC62" s="156"/>
      <c r="CAD62" s="157"/>
      <c r="CJN62" s="153">
        <v>18</v>
      </c>
      <c r="CJO62" s="162" t="s">
        <v>58</v>
      </c>
      <c r="CJP62" s="159" t="s">
        <v>59</v>
      </c>
      <c r="CJQ62" s="155" t="s">
        <v>48</v>
      </c>
      <c r="CJR62" s="155"/>
      <c r="CJS62" s="156">
        <v>22</v>
      </c>
      <c r="CJT62" s="155"/>
      <c r="CJU62" s="156"/>
      <c r="CJV62" s="155"/>
      <c r="CJW62" s="156"/>
      <c r="CJX62" s="155"/>
      <c r="CJY62" s="156"/>
      <c r="CJZ62" s="157"/>
      <c r="CTJ62" s="153">
        <v>18</v>
      </c>
      <c r="CTK62" s="162" t="s">
        <v>58</v>
      </c>
      <c r="CTL62" s="159" t="s">
        <v>59</v>
      </c>
      <c r="CTM62" s="155" t="s">
        <v>48</v>
      </c>
      <c r="CTN62" s="155"/>
      <c r="CTO62" s="156">
        <v>22</v>
      </c>
      <c r="CTP62" s="155"/>
      <c r="CTQ62" s="156"/>
      <c r="CTR62" s="155"/>
      <c r="CTS62" s="156"/>
      <c r="CTT62" s="155"/>
      <c r="CTU62" s="156"/>
      <c r="CTV62" s="157"/>
      <c r="DDF62" s="153">
        <v>18</v>
      </c>
      <c r="DDG62" s="162" t="s">
        <v>58</v>
      </c>
      <c r="DDH62" s="159" t="s">
        <v>59</v>
      </c>
      <c r="DDI62" s="155" t="s">
        <v>48</v>
      </c>
      <c r="DDJ62" s="155"/>
      <c r="DDK62" s="156">
        <v>22</v>
      </c>
      <c r="DDL62" s="155"/>
      <c r="DDM62" s="156"/>
      <c r="DDN62" s="155"/>
      <c r="DDO62" s="156"/>
      <c r="DDP62" s="155"/>
      <c r="DDQ62" s="156"/>
      <c r="DDR62" s="157"/>
      <c r="DNB62" s="153">
        <v>18</v>
      </c>
      <c r="DNC62" s="162" t="s">
        <v>58</v>
      </c>
      <c r="DND62" s="159" t="s">
        <v>59</v>
      </c>
      <c r="DNE62" s="155" t="s">
        <v>48</v>
      </c>
      <c r="DNF62" s="155"/>
      <c r="DNG62" s="156">
        <v>22</v>
      </c>
      <c r="DNH62" s="155"/>
      <c r="DNI62" s="156"/>
      <c r="DNJ62" s="155"/>
      <c r="DNK62" s="156"/>
      <c r="DNL62" s="155"/>
      <c r="DNM62" s="156"/>
      <c r="DNN62" s="157"/>
      <c r="DWX62" s="153">
        <v>18</v>
      </c>
      <c r="DWY62" s="162" t="s">
        <v>58</v>
      </c>
      <c r="DWZ62" s="159" t="s">
        <v>59</v>
      </c>
      <c r="DXA62" s="155" t="s">
        <v>48</v>
      </c>
      <c r="DXB62" s="155"/>
      <c r="DXC62" s="156">
        <v>22</v>
      </c>
      <c r="DXD62" s="155"/>
      <c r="DXE62" s="156"/>
      <c r="DXF62" s="155"/>
      <c r="DXG62" s="156"/>
      <c r="DXH62" s="155"/>
      <c r="DXI62" s="156"/>
      <c r="DXJ62" s="157"/>
      <c r="EGT62" s="153">
        <v>18</v>
      </c>
      <c r="EGU62" s="162" t="s">
        <v>58</v>
      </c>
      <c r="EGV62" s="159" t="s">
        <v>59</v>
      </c>
      <c r="EGW62" s="155" t="s">
        <v>48</v>
      </c>
      <c r="EGX62" s="155"/>
      <c r="EGY62" s="156">
        <v>22</v>
      </c>
      <c r="EGZ62" s="155"/>
      <c r="EHA62" s="156"/>
      <c r="EHB62" s="155"/>
      <c r="EHC62" s="156"/>
      <c r="EHD62" s="155"/>
      <c r="EHE62" s="156"/>
      <c r="EHF62" s="157"/>
      <c r="EQP62" s="153">
        <v>18</v>
      </c>
      <c r="EQQ62" s="162" t="s">
        <v>58</v>
      </c>
      <c r="EQR62" s="159" t="s">
        <v>59</v>
      </c>
      <c r="EQS62" s="155" t="s">
        <v>48</v>
      </c>
      <c r="EQT62" s="155"/>
      <c r="EQU62" s="156">
        <v>22</v>
      </c>
      <c r="EQV62" s="155"/>
      <c r="EQW62" s="156"/>
      <c r="EQX62" s="155"/>
      <c r="EQY62" s="156"/>
      <c r="EQZ62" s="155"/>
      <c r="ERA62" s="156"/>
      <c r="ERB62" s="157"/>
      <c r="FAL62" s="153">
        <v>18</v>
      </c>
      <c r="FAM62" s="162" t="s">
        <v>58</v>
      </c>
      <c r="FAN62" s="159" t="s">
        <v>59</v>
      </c>
      <c r="FAO62" s="155" t="s">
        <v>48</v>
      </c>
      <c r="FAP62" s="155"/>
      <c r="FAQ62" s="156">
        <v>22</v>
      </c>
      <c r="FAR62" s="155"/>
      <c r="FAS62" s="156"/>
      <c r="FAT62" s="155"/>
      <c r="FAU62" s="156"/>
      <c r="FAV62" s="155"/>
      <c r="FAW62" s="156"/>
      <c r="FAX62" s="157"/>
      <c r="FKH62" s="153">
        <v>18</v>
      </c>
      <c r="FKI62" s="162" t="s">
        <v>58</v>
      </c>
      <c r="FKJ62" s="159" t="s">
        <v>59</v>
      </c>
      <c r="FKK62" s="155" t="s">
        <v>48</v>
      </c>
      <c r="FKL62" s="155"/>
      <c r="FKM62" s="156">
        <v>22</v>
      </c>
      <c r="FKN62" s="155"/>
      <c r="FKO62" s="156"/>
      <c r="FKP62" s="155"/>
      <c r="FKQ62" s="156"/>
      <c r="FKR62" s="155"/>
      <c r="FKS62" s="156"/>
      <c r="FKT62" s="157"/>
      <c r="FUD62" s="153">
        <v>18</v>
      </c>
      <c r="FUE62" s="162" t="s">
        <v>58</v>
      </c>
      <c r="FUF62" s="159" t="s">
        <v>59</v>
      </c>
      <c r="FUG62" s="155" t="s">
        <v>48</v>
      </c>
      <c r="FUH62" s="155"/>
      <c r="FUI62" s="156">
        <v>22</v>
      </c>
      <c r="FUJ62" s="155"/>
      <c r="FUK62" s="156"/>
      <c r="FUL62" s="155"/>
      <c r="FUM62" s="156"/>
      <c r="FUN62" s="155"/>
      <c r="FUO62" s="156"/>
      <c r="FUP62" s="157"/>
      <c r="GDZ62" s="153">
        <v>18</v>
      </c>
      <c r="GEA62" s="162" t="s">
        <v>58</v>
      </c>
      <c r="GEB62" s="159" t="s">
        <v>59</v>
      </c>
      <c r="GEC62" s="155" t="s">
        <v>48</v>
      </c>
      <c r="GED62" s="155"/>
      <c r="GEE62" s="156">
        <v>22</v>
      </c>
      <c r="GEF62" s="155"/>
      <c r="GEG62" s="156"/>
      <c r="GEH62" s="155"/>
      <c r="GEI62" s="156"/>
      <c r="GEJ62" s="155"/>
      <c r="GEK62" s="156"/>
      <c r="GEL62" s="157"/>
      <c r="GNV62" s="153">
        <v>18</v>
      </c>
      <c r="GNW62" s="162" t="s">
        <v>58</v>
      </c>
      <c r="GNX62" s="159" t="s">
        <v>59</v>
      </c>
      <c r="GNY62" s="155" t="s">
        <v>48</v>
      </c>
      <c r="GNZ62" s="155"/>
      <c r="GOA62" s="156">
        <v>22</v>
      </c>
      <c r="GOB62" s="155"/>
      <c r="GOC62" s="156"/>
      <c r="GOD62" s="155"/>
      <c r="GOE62" s="156"/>
      <c r="GOF62" s="155"/>
      <c r="GOG62" s="156"/>
      <c r="GOH62" s="157"/>
      <c r="GXR62" s="153">
        <v>18</v>
      </c>
      <c r="GXS62" s="162" t="s">
        <v>58</v>
      </c>
      <c r="GXT62" s="159" t="s">
        <v>59</v>
      </c>
      <c r="GXU62" s="155" t="s">
        <v>48</v>
      </c>
      <c r="GXV62" s="155"/>
      <c r="GXW62" s="156">
        <v>22</v>
      </c>
      <c r="GXX62" s="155"/>
      <c r="GXY62" s="156"/>
      <c r="GXZ62" s="155"/>
      <c r="GYA62" s="156"/>
      <c r="GYB62" s="155"/>
      <c r="GYC62" s="156"/>
      <c r="GYD62" s="157"/>
      <c r="HHN62" s="153">
        <v>18</v>
      </c>
      <c r="HHO62" s="162" t="s">
        <v>58</v>
      </c>
      <c r="HHP62" s="159" t="s">
        <v>59</v>
      </c>
      <c r="HHQ62" s="155" t="s">
        <v>48</v>
      </c>
      <c r="HHR62" s="155"/>
      <c r="HHS62" s="156">
        <v>22</v>
      </c>
      <c r="HHT62" s="155"/>
      <c r="HHU62" s="156"/>
      <c r="HHV62" s="155"/>
      <c r="HHW62" s="156"/>
      <c r="HHX62" s="155"/>
      <c r="HHY62" s="156"/>
      <c r="HHZ62" s="157"/>
      <c r="HRJ62" s="153">
        <v>18</v>
      </c>
      <c r="HRK62" s="162" t="s">
        <v>58</v>
      </c>
      <c r="HRL62" s="159" t="s">
        <v>59</v>
      </c>
      <c r="HRM62" s="155" t="s">
        <v>48</v>
      </c>
      <c r="HRN62" s="155"/>
      <c r="HRO62" s="156">
        <v>22</v>
      </c>
      <c r="HRP62" s="155"/>
      <c r="HRQ62" s="156"/>
      <c r="HRR62" s="155"/>
      <c r="HRS62" s="156"/>
      <c r="HRT62" s="155"/>
      <c r="HRU62" s="156"/>
      <c r="HRV62" s="157"/>
      <c r="IBF62" s="153">
        <v>18</v>
      </c>
      <c r="IBG62" s="162" t="s">
        <v>58</v>
      </c>
      <c r="IBH62" s="159" t="s">
        <v>59</v>
      </c>
      <c r="IBI62" s="155" t="s">
        <v>48</v>
      </c>
      <c r="IBJ62" s="155"/>
      <c r="IBK62" s="156">
        <v>22</v>
      </c>
      <c r="IBL62" s="155"/>
      <c r="IBM62" s="156"/>
      <c r="IBN62" s="155"/>
      <c r="IBO62" s="156"/>
      <c r="IBP62" s="155"/>
      <c r="IBQ62" s="156"/>
      <c r="IBR62" s="157"/>
      <c r="ILB62" s="153">
        <v>18</v>
      </c>
      <c r="ILC62" s="162" t="s">
        <v>58</v>
      </c>
      <c r="ILD62" s="159" t="s">
        <v>59</v>
      </c>
      <c r="ILE62" s="155" t="s">
        <v>48</v>
      </c>
      <c r="ILF62" s="155"/>
      <c r="ILG62" s="156">
        <v>22</v>
      </c>
      <c r="ILH62" s="155"/>
      <c r="ILI62" s="156"/>
      <c r="ILJ62" s="155"/>
      <c r="ILK62" s="156"/>
      <c r="ILL62" s="155"/>
      <c r="ILM62" s="156"/>
      <c r="ILN62" s="157"/>
      <c r="IUX62" s="153">
        <v>18</v>
      </c>
      <c r="IUY62" s="162" t="s">
        <v>58</v>
      </c>
      <c r="IUZ62" s="159" t="s">
        <v>59</v>
      </c>
      <c r="IVA62" s="155" t="s">
        <v>48</v>
      </c>
      <c r="IVB62" s="155"/>
      <c r="IVC62" s="156">
        <v>22</v>
      </c>
      <c r="IVD62" s="155"/>
      <c r="IVE62" s="156"/>
      <c r="IVF62" s="155"/>
      <c r="IVG62" s="156"/>
      <c r="IVH62" s="155"/>
      <c r="IVI62" s="156"/>
      <c r="IVJ62" s="157"/>
      <c r="JET62" s="153">
        <v>18</v>
      </c>
      <c r="JEU62" s="162" t="s">
        <v>58</v>
      </c>
      <c r="JEV62" s="159" t="s">
        <v>59</v>
      </c>
      <c r="JEW62" s="155" t="s">
        <v>48</v>
      </c>
      <c r="JEX62" s="155"/>
      <c r="JEY62" s="156">
        <v>22</v>
      </c>
      <c r="JEZ62" s="155"/>
      <c r="JFA62" s="156"/>
      <c r="JFB62" s="155"/>
      <c r="JFC62" s="156"/>
      <c r="JFD62" s="155"/>
      <c r="JFE62" s="156"/>
      <c r="JFF62" s="157"/>
      <c r="JOP62" s="153">
        <v>18</v>
      </c>
      <c r="JOQ62" s="162" t="s">
        <v>58</v>
      </c>
      <c r="JOR62" s="159" t="s">
        <v>59</v>
      </c>
      <c r="JOS62" s="155" t="s">
        <v>48</v>
      </c>
      <c r="JOT62" s="155"/>
      <c r="JOU62" s="156">
        <v>22</v>
      </c>
      <c r="JOV62" s="155"/>
      <c r="JOW62" s="156"/>
      <c r="JOX62" s="155"/>
      <c r="JOY62" s="156"/>
      <c r="JOZ62" s="155"/>
      <c r="JPA62" s="156"/>
      <c r="JPB62" s="157"/>
      <c r="JYL62" s="153">
        <v>18</v>
      </c>
      <c r="JYM62" s="162" t="s">
        <v>58</v>
      </c>
      <c r="JYN62" s="159" t="s">
        <v>59</v>
      </c>
      <c r="JYO62" s="155" t="s">
        <v>48</v>
      </c>
      <c r="JYP62" s="155"/>
      <c r="JYQ62" s="156">
        <v>22</v>
      </c>
      <c r="JYR62" s="155"/>
      <c r="JYS62" s="156"/>
      <c r="JYT62" s="155"/>
      <c r="JYU62" s="156"/>
      <c r="JYV62" s="155"/>
      <c r="JYW62" s="156"/>
      <c r="JYX62" s="157"/>
      <c r="KIH62" s="153">
        <v>18</v>
      </c>
      <c r="KII62" s="162" t="s">
        <v>58</v>
      </c>
      <c r="KIJ62" s="159" t="s">
        <v>59</v>
      </c>
      <c r="KIK62" s="155" t="s">
        <v>48</v>
      </c>
      <c r="KIL62" s="155"/>
      <c r="KIM62" s="156">
        <v>22</v>
      </c>
      <c r="KIN62" s="155"/>
      <c r="KIO62" s="156"/>
      <c r="KIP62" s="155"/>
      <c r="KIQ62" s="156"/>
      <c r="KIR62" s="155"/>
      <c r="KIS62" s="156"/>
      <c r="KIT62" s="157"/>
      <c r="KSD62" s="153">
        <v>18</v>
      </c>
      <c r="KSE62" s="162" t="s">
        <v>58</v>
      </c>
      <c r="KSF62" s="159" t="s">
        <v>59</v>
      </c>
      <c r="KSG62" s="155" t="s">
        <v>48</v>
      </c>
      <c r="KSH62" s="155"/>
      <c r="KSI62" s="156">
        <v>22</v>
      </c>
      <c r="KSJ62" s="155"/>
      <c r="KSK62" s="156"/>
      <c r="KSL62" s="155"/>
      <c r="KSM62" s="156"/>
      <c r="KSN62" s="155"/>
      <c r="KSO62" s="156"/>
      <c r="KSP62" s="157"/>
      <c r="LBZ62" s="153">
        <v>18</v>
      </c>
      <c r="LCA62" s="162" t="s">
        <v>58</v>
      </c>
      <c r="LCB62" s="159" t="s">
        <v>59</v>
      </c>
      <c r="LCC62" s="155" t="s">
        <v>48</v>
      </c>
      <c r="LCD62" s="155"/>
      <c r="LCE62" s="156">
        <v>22</v>
      </c>
      <c r="LCF62" s="155"/>
      <c r="LCG62" s="156"/>
      <c r="LCH62" s="155"/>
      <c r="LCI62" s="156"/>
      <c r="LCJ62" s="155"/>
      <c r="LCK62" s="156"/>
      <c r="LCL62" s="157"/>
      <c r="LLV62" s="153">
        <v>18</v>
      </c>
      <c r="LLW62" s="162" t="s">
        <v>58</v>
      </c>
      <c r="LLX62" s="159" t="s">
        <v>59</v>
      </c>
      <c r="LLY62" s="155" t="s">
        <v>48</v>
      </c>
      <c r="LLZ62" s="155"/>
      <c r="LMA62" s="156">
        <v>22</v>
      </c>
      <c r="LMB62" s="155"/>
      <c r="LMC62" s="156"/>
      <c r="LMD62" s="155"/>
      <c r="LME62" s="156"/>
      <c r="LMF62" s="155"/>
      <c r="LMG62" s="156"/>
      <c r="LMH62" s="157"/>
      <c r="LVR62" s="153">
        <v>18</v>
      </c>
      <c r="LVS62" s="162" t="s">
        <v>58</v>
      </c>
      <c r="LVT62" s="159" t="s">
        <v>59</v>
      </c>
      <c r="LVU62" s="155" t="s">
        <v>48</v>
      </c>
      <c r="LVV62" s="155"/>
      <c r="LVW62" s="156">
        <v>22</v>
      </c>
      <c r="LVX62" s="155"/>
      <c r="LVY62" s="156"/>
      <c r="LVZ62" s="155"/>
      <c r="LWA62" s="156"/>
      <c r="LWB62" s="155"/>
      <c r="LWC62" s="156"/>
      <c r="LWD62" s="157"/>
      <c r="MFN62" s="153">
        <v>18</v>
      </c>
      <c r="MFO62" s="162" t="s">
        <v>58</v>
      </c>
      <c r="MFP62" s="159" t="s">
        <v>59</v>
      </c>
      <c r="MFQ62" s="155" t="s">
        <v>48</v>
      </c>
      <c r="MFR62" s="155"/>
      <c r="MFS62" s="156">
        <v>22</v>
      </c>
      <c r="MFT62" s="155"/>
      <c r="MFU62" s="156"/>
      <c r="MFV62" s="155"/>
      <c r="MFW62" s="156"/>
      <c r="MFX62" s="155"/>
      <c r="MFY62" s="156"/>
      <c r="MFZ62" s="157"/>
      <c r="MPJ62" s="153">
        <v>18</v>
      </c>
      <c r="MPK62" s="162" t="s">
        <v>58</v>
      </c>
      <c r="MPL62" s="159" t="s">
        <v>59</v>
      </c>
      <c r="MPM62" s="155" t="s">
        <v>48</v>
      </c>
      <c r="MPN62" s="155"/>
      <c r="MPO62" s="156">
        <v>22</v>
      </c>
      <c r="MPP62" s="155"/>
      <c r="MPQ62" s="156"/>
      <c r="MPR62" s="155"/>
      <c r="MPS62" s="156"/>
      <c r="MPT62" s="155"/>
      <c r="MPU62" s="156"/>
      <c r="MPV62" s="157"/>
      <c r="MZF62" s="153">
        <v>18</v>
      </c>
      <c r="MZG62" s="162" t="s">
        <v>58</v>
      </c>
      <c r="MZH62" s="159" t="s">
        <v>59</v>
      </c>
      <c r="MZI62" s="155" t="s">
        <v>48</v>
      </c>
      <c r="MZJ62" s="155"/>
      <c r="MZK62" s="156">
        <v>22</v>
      </c>
      <c r="MZL62" s="155"/>
      <c r="MZM62" s="156"/>
      <c r="MZN62" s="155"/>
      <c r="MZO62" s="156"/>
      <c r="MZP62" s="155"/>
      <c r="MZQ62" s="156"/>
      <c r="MZR62" s="157"/>
      <c r="NJB62" s="153">
        <v>18</v>
      </c>
      <c r="NJC62" s="162" t="s">
        <v>58</v>
      </c>
      <c r="NJD62" s="159" t="s">
        <v>59</v>
      </c>
      <c r="NJE62" s="155" t="s">
        <v>48</v>
      </c>
      <c r="NJF62" s="155"/>
      <c r="NJG62" s="156">
        <v>22</v>
      </c>
      <c r="NJH62" s="155"/>
      <c r="NJI62" s="156"/>
      <c r="NJJ62" s="155"/>
      <c r="NJK62" s="156"/>
      <c r="NJL62" s="155"/>
      <c r="NJM62" s="156"/>
      <c r="NJN62" s="157"/>
      <c r="NSX62" s="153">
        <v>18</v>
      </c>
      <c r="NSY62" s="162" t="s">
        <v>58</v>
      </c>
      <c r="NSZ62" s="159" t="s">
        <v>59</v>
      </c>
      <c r="NTA62" s="155" t="s">
        <v>48</v>
      </c>
      <c r="NTB62" s="155"/>
      <c r="NTC62" s="156">
        <v>22</v>
      </c>
      <c r="NTD62" s="155"/>
      <c r="NTE62" s="156"/>
      <c r="NTF62" s="155"/>
      <c r="NTG62" s="156"/>
      <c r="NTH62" s="155"/>
      <c r="NTI62" s="156"/>
      <c r="NTJ62" s="157"/>
      <c r="OCT62" s="153">
        <v>18</v>
      </c>
      <c r="OCU62" s="162" t="s">
        <v>58</v>
      </c>
      <c r="OCV62" s="159" t="s">
        <v>59</v>
      </c>
      <c r="OCW62" s="155" t="s">
        <v>48</v>
      </c>
      <c r="OCX62" s="155"/>
      <c r="OCY62" s="156">
        <v>22</v>
      </c>
      <c r="OCZ62" s="155"/>
      <c r="ODA62" s="156"/>
      <c r="ODB62" s="155"/>
      <c r="ODC62" s="156"/>
      <c r="ODD62" s="155"/>
      <c r="ODE62" s="156"/>
      <c r="ODF62" s="157"/>
      <c r="OMP62" s="153">
        <v>18</v>
      </c>
      <c r="OMQ62" s="162" t="s">
        <v>58</v>
      </c>
      <c r="OMR62" s="159" t="s">
        <v>59</v>
      </c>
      <c r="OMS62" s="155" t="s">
        <v>48</v>
      </c>
      <c r="OMT62" s="155"/>
      <c r="OMU62" s="156">
        <v>22</v>
      </c>
      <c r="OMV62" s="155"/>
      <c r="OMW62" s="156"/>
      <c r="OMX62" s="155"/>
      <c r="OMY62" s="156"/>
      <c r="OMZ62" s="155"/>
      <c r="ONA62" s="156"/>
      <c r="ONB62" s="157"/>
      <c r="OWL62" s="153">
        <v>18</v>
      </c>
      <c r="OWM62" s="162" t="s">
        <v>58</v>
      </c>
      <c r="OWN62" s="159" t="s">
        <v>59</v>
      </c>
      <c r="OWO62" s="155" t="s">
        <v>48</v>
      </c>
      <c r="OWP62" s="155"/>
      <c r="OWQ62" s="156">
        <v>22</v>
      </c>
      <c r="OWR62" s="155"/>
      <c r="OWS62" s="156"/>
      <c r="OWT62" s="155"/>
      <c r="OWU62" s="156"/>
      <c r="OWV62" s="155"/>
      <c r="OWW62" s="156"/>
      <c r="OWX62" s="157"/>
      <c r="PGH62" s="153">
        <v>18</v>
      </c>
      <c r="PGI62" s="162" t="s">
        <v>58</v>
      </c>
      <c r="PGJ62" s="159" t="s">
        <v>59</v>
      </c>
      <c r="PGK62" s="155" t="s">
        <v>48</v>
      </c>
      <c r="PGL62" s="155"/>
      <c r="PGM62" s="156">
        <v>22</v>
      </c>
      <c r="PGN62" s="155"/>
      <c r="PGO62" s="156"/>
      <c r="PGP62" s="155"/>
      <c r="PGQ62" s="156"/>
      <c r="PGR62" s="155"/>
      <c r="PGS62" s="156"/>
      <c r="PGT62" s="157"/>
      <c r="PQD62" s="153">
        <v>18</v>
      </c>
      <c r="PQE62" s="162" t="s">
        <v>58</v>
      </c>
      <c r="PQF62" s="159" t="s">
        <v>59</v>
      </c>
      <c r="PQG62" s="155" t="s">
        <v>48</v>
      </c>
      <c r="PQH62" s="155"/>
      <c r="PQI62" s="156">
        <v>22</v>
      </c>
      <c r="PQJ62" s="155"/>
      <c r="PQK62" s="156"/>
      <c r="PQL62" s="155"/>
      <c r="PQM62" s="156"/>
      <c r="PQN62" s="155"/>
      <c r="PQO62" s="156"/>
      <c r="PQP62" s="157"/>
      <c r="PZZ62" s="153">
        <v>18</v>
      </c>
      <c r="QAA62" s="162" t="s">
        <v>58</v>
      </c>
      <c r="QAB62" s="159" t="s">
        <v>59</v>
      </c>
      <c r="QAC62" s="155" t="s">
        <v>48</v>
      </c>
      <c r="QAD62" s="155"/>
      <c r="QAE62" s="156">
        <v>22</v>
      </c>
      <c r="QAF62" s="155"/>
      <c r="QAG62" s="156"/>
      <c r="QAH62" s="155"/>
      <c r="QAI62" s="156"/>
      <c r="QAJ62" s="155"/>
      <c r="QAK62" s="156"/>
      <c r="QAL62" s="157"/>
      <c r="QJV62" s="153">
        <v>18</v>
      </c>
      <c r="QJW62" s="162" t="s">
        <v>58</v>
      </c>
      <c r="QJX62" s="159" t="s">
        <v>59</v>
      </c>
      <c r="QJY62" s="155" t="s">
        <v>48</v>
      </c>
      <c r="QJZ62" s="155"/>
      <c r="QKA62" s="156">
        <v>22</v>
      </c>
      <c r="QKB62" s="155"/>
      <c r="QKC62" s="156"/>
      <c r="QKD62" s="155"/>
      <c r="QKE62" s="156"/>
      <c r="QKF62" s="155"/>
      <c r="QKG62" s="156"/>
      <c r="QKH62" s="157"/>
      <c r="QTR62" s="153">
        <v>18</v>
      </c>
      <c r="QTS62" s="162" t="s">
        <v>58</v>
      </c>
      <c r="QTT62" s="159" t="s">
        <v>59</v>
      </c>
      <c r="QTU62" s="155" t="s">
        <v>48</v>
      </c>
      <c r="QTV62" s="155"/>
      <c r="QTW62" s="156">
        <v>22</v>
      </c>
      <c r="QTX62" s="155"/>
      <c r="QTY62" s="156"/>
      <c r="QTZ62" s="155"/>
      <c r="QUA62" s="156"/>
      <c r="QUB62" s="155"/>
      <c r="QUC62" s="156"/>
      <c r="QUD62" s="157"/>
      <c r="RDN62" s="153">
        <v>18</v>
      </c>
      <c r="RDO62" s="162" t="s">
        <v>58</v>
      </c>
      <c r="RDP62" s="159" t="s">
        <v>59</v>
      </c>
      <c r="RDQ62" s="155" t="s">
        <v>48</v>
      </c>
      <c r="RDR62" s="155"/>
      <c r="RDS62" s="156">
        <v>22</v>
      </c>
      <c r="RDT62" s="155"/>
      <c r="RDU62" s="156"/>
      <c r="RDV62" s="155"/>
      <c r="RDW62" s="156"/>
      <c r="RDX62" s="155"/>
      <c r="RDY62" s="156"/>
      <c r="RDZ62" s="157"/>
      <c r="RNJ62" s="153">
        <v>18</v>
      </c>
      <c r="RNK62" s="162" t="s">
        <v>58</v>
      </c>
      <c r="RNL62" s="159" t="s">
        <v>59</v>
      </c>
      <c r="RNM62" s="155" t="s">
        <v>48</v>
      </c>
      <c r="RNN62" s="155"/>
      <c r="RNO62" s="156">
        <v>22</v>
      </c>
      <c r="RNP62" s="155"/>
      <c r="RNQ62" s="156"/>
      <c r="RNR62" s="155"/>
      <c r="RNS62" s="156"/>
      <c r="RNT62" s="155"/>
      <c r="RNU62" s="156"/>
      <c r="RNV62" s="157"/>
      <c r="RXF62" s="153">
        <v>18</v>
      </c>
      <c r="RXG62" s="162" t="s">
        <v>58</v>
      </c>
      <c r="RXH62" s="159" t="s">
        <v>59</v>
      </c>
      <c r="RXI62" s="155" t="s">
        <v>48</v>
      </c>
      <c r="RXJ62" s="155"/>
      <c r="RXK62" s="156">
        <v>22</v>
      </c>
      <c r="RXL62" s="155"/>
      <c r="RXM62" s="156"/>
      <c r="RXN62" s="155"/>
      <c r="RXO62" s="156"/>
      <c r="RXP62" s="155"/>
      <c r="RXQ62" s="156"/>
      <c r="RXR62" s="157"/>
      <c r="SHB62" s="153">
        <v>18</v>
      </c>
      <c r="SHC62" s="162" t="s">
        <v>58</v>
      </c>
      <c r="SHD62" s="159" t="s">
        <v>59</v>
      </c>
      <c r="SHE62" s="155" t="s">
        <v>48</v>
      </c>
      <c r="SHF62" s="155"/>
      <c r="SHG62" s="156">
        <v>22</v>
      </c>
      <c r="SHH62" s="155"/>
      <c r="SHI62" s="156"/>
      <c r="SHJ62" s="155"/>
      <c r="SHK62" s="156"/>
      <c r="SHL62" s="155"/>
      <c r="SHM62" s="156"/>
      <c r="SHN62" s="157"/>
      <c r="SQX62" s="153">
        <v>18</v>
      </c>
      <c r="SQY62" s="162" t="s">
        <v>58</v>
      </c>
      <c r="SQZ62" s="159" t="s">
        <v>59</v>
      </c>
      <c r="SRA62" s="155" t="s">
        <v>48</v>
      </c>
      <c r="SRB62" s="155"/>
      <c r="SRC62" s="156">
        <v>22</v>
      </c>
      <c r="SRD62" s="155"/>
      <c r="SRE62" s="156"/>
      <c r="SRF62" s="155"/>
      <c r="SRG62" s="156"/>
      <c r="SRH62" s="155"/>
      <c r="SRI62" s="156"/>
      <c r="SRJ62" s="157"/>
      <c r="TAT62" s="153">
        <v>18</v>
      </c>
      <c r="TAU62" s="162" t="s">
        <v>58</v>
      </c>
      <c r="TAV62" s="159" t="s">
        <v>59</v>
      </c>
      <c r="TAW62" s="155" t="s">
        <v>48</v>
      </c>
      <c r="TAX62" s="155"/>
      <c r="TAY62" s="156">
        <v>22</v>
      </c>
      <c r="TAZ62" s="155"/>
      <c r="TBA62" s="156"/>
      <c r="TBB62" s="155"/>
      <c r="TBC62" s="156"/>
      <c r="TBD62" s="155"/>
      <c r="TBE62" s="156"/>
      <c r="TBF62" s="157"/>
      <c r="TKP62" s="153">
        <v>18</v>
      </c>
      <c r="TKQ62" s="162" t="s">
        <v>58</v>
      </c>
      <c r="TKR62" s="159" t="s">
        <v>59</v>
      </c>
      <c r="TKS62" s="155" t="s">
        <v>48</v>
      </c>
      <c r="TKT62" s="155"/>
      <c r="TKU62" s="156">
        <v>22</v>
      </c>
      <c r="TKV62" s="155"/>
      <c r="TKW62" s="156"/>
      <c r="TKX62" s="155"/>
      <c r="TKY62" s="156"/>
      <c r="TKZ62" s="155"/>
      <c r="TLA62" s="156"/>
      <c r="TLB62" s="157"/>
      <c r="TUL62" s="153">
        <v>18</v>
      </c>
      <c r="TUM62" s="162" t="s">
        <v>58</v>
      </c>
      <c r="TUN62" s="159" t="s">
        <v>59</v>
      </c>
      <c r="TUO62" s="155" t="s">
        <v>48</v>
      </c>
      <c r="TUP62" s="155"/>
      <c r="TUQ62" s="156">
        <v>22</v>
      </c>
      <c r="TUR62" s="155"/>
      <c r="TUS62" s="156"/>
      <c r="TUT62" s="155"/>
      <c r="TUU62" s="156"/>
      <c r="TUV62" s="155"/>
      <c r="TUW62" s="156"/>
      <c r="TUX62" s="157"/>
      <c r="UEH62" s="153">
        <v>18</v>
      </c>
      <c r="UEI62" s="162" t="s">
        <v>58</v>
      </c>
      <c r="UEJ62" s="159" t="s">
        <v>59</v>
      </c>
      <c r="UEK62" s="155" t="s">
        <v>48</v>
      </c>
      <c r="UEL62" s="155"/>
      <c r="UEM62" s="156">
        <v>22</v>
      </c>
      <c r="UEN62" s="155"/>
      <c r="UEO62" s="156"/>
      <c r="UEP62" s="155"/>
      <c r="UEQ62" s="156"/>
      <c r="UER62" s="155"/>
      <c r="UES62" s="156"/>
      <c r="UET62" s="157"/>
      <c r="UOD62" s="153">
        <v>18</v>
      </c>
      <c r="UOE62" s="162" t="s">
        <v>58</v>
      </c>
      <c r="UOF62" s="159" t="s">
        <v>59</v>
      </c>
      <c r="UOG62" s="155" t="s">
        <v>48</v>
      </c>
      <c r="UOH62" s="155"/>
      <c r="UOI62" s="156">
        <v>22</v>
      </c>
      <c r="UOJ62" s="155"/>
      <c r="UOK62" s="156"/>
      <c r="UOL62" s="155"/>
      <c r="UOM62" s="156"/>
      <c r="UON62" s="155"/>
      <c r="UOO62" s="156"/>
      <c r="UOP62" s="157"/>
      <c r="UXZ62" s="153">
        <v>18</v>
      </c>
      <c r="UYA62" s="162" t="s">
        <v>58</v>
      </c>
      <c r="UYB62" s="159" t="s">
        <v>59</v>
      </c>
      <c r="UYC62" s="155" t="s">
        <v>48</v>
      </c>
      <c r="UYD62" s="155"/>
      <c r="UYE62" s="156">
        <v>22</v>
      </c>
      <c r="UYF62" s="155"/>
      <c r="UYG62" s="156"/>
      <c r="UYH62" s="155"/>
      <c r="UYI62" s="156"/>
      <c r="UYJ62" s="155"/>
      <c r="UYK62" s="156"/>
      <c r="UYL62" s="157"/>
      <c r="VHV62" s="153">
        <v>18</v>
      </c>
      <c r="VHW62" s="162" t="s">
        <v>58</v>
      </c>
      <c r="VHX62" s="159" t="s">
        <v>59</v>
      </c>
      <c r="VHY62" s="155" t="s">
        <v>48</v>
      </c>
      <c r="VHZ62" s="155"/>
      <c r="VIA62" s="156">
        <v>22</v>
      </c>
      <c r="VIB62" s="155"/>
      <c r="VIC62" s="156"/>
      <c r="VID62" s="155"/>
      <c r="VIE62" s="156"/>
      <c r="VIF62" s="155"/>
      <c r="VIG62" s="156"/>
      <c r="VIH62" s="157"/>
      <c r="VRR62" s="153">
        <v>18</v>
      </c>
      <c r="VRS62" s="162" t="s">
        <v>58</v>
      </c>
      <c r="VRT62" s="159" t="s">
        <v>59</v>
      </c>
      <c r="VRU62" s="155" t="s">
        <v>48</v>
      </c>
      <c r="VRV62" s="155"/>
      <c r="VRW62" s="156">
        <v>22</v>
      </c>
      <c r="VRX62" s="155"/>
      <c r="VRY62" s="156"/>
      <c r="VRZ62" s="155"/>
      <c r="VSA62" s="156"/>
      <c r="VSB62" s="155"/>
      <c r="VSC62" s="156"/>
      <c r="VSD62" s="157"/>
      <c r="WBN62" s="153">
        <v>18</v>
      </c>
      <c r="WBO62" s="162" t="s">
        <v>58</v>
      </c>
      <c r="WBP62" s="159" t="s">
        <v>59</v>
      </c>
      <c r="WBQ62" s="155" t="s">
        <v>48</v>
      </c>
      <c r="WBR62" s="155"/>
      <c r="WBS62" s="156">
        <v>22</v>
      </c>
      <c r="WBT62" s="155"/>
      <c r="WBU62" s="156"/>
      <c r="WBV62" s="155"/>
      <c r="WBW62" s="156"/>
      <c r="WBX62" s="155"/>
      <c r="WBY62" s="156"/>
      <c r="WBZ62" s="157"/>
      <c r="WLJ62" s="153">
        <v>18</v>
      </c>
      <c r="WLK62" s="162" t="s">
        <v>58</v>
      </c>
      <c r="WLL62" s="159" t="s">
        <v>59</v>
      </c>
      <c r="WLM62" s="155" t="s">
        <v>48</v>
      </c>
      <c r="WLN62" s="155"/>
      <c r="WLO62" s="156">
        <v>22</v>
      </c>
      <c r="WLP62" s="155"/>
      <c r="WLQ62" s="156"/>
      <c r="WLR62" s="155"/>
      <c r="WLS62" s="156"/>
      <c r="WLT62" s="155"/>
      <c r="WLU62" s="156"/>
      <c r="WLV62" s="157"/>
      <c r="WVF62" s="153">
        <v>18</v>
      </c>
      <c r="WVG62" s="162" t="s">
        <v>58</v>
      </c>
      <c r="WVH62" s="159" t="s">
        <v>59</v>
      </c>
      <c r="WVI62" s="155" t="s">
        <v>48</v>
      </c>
      <c r="WVJ62" s="155"/>
      <c r="WVK62" s="156">
        <v>22</v>
      </c>
      <c r="WVL62" s="155"/>
      <c r="WVM62" s="156"/>
      <c r="WVN62" s="155"/>
      <c r="WVO62" s="156"/>
      <c r="WVP62" s="155"/>
      <c r="WVQ62" s="156"/>
      <c r="WVR62" s="157"/>
    </row>
    <row r="63" spans="1:16138" s="29" customFormat="1" ht="24.75" customHeight="1" x14ac:dyDescent="0.25">
      <c r="A63" s="23"/>
      <c r="B63" s="24"/>
      <c r="C63" s="25" t="s">
        <v>22</v>
      </c>
      <c r="D63" s="26" t="s">
        <v>14</v>
      </c>
      <c r="E63" s="98">
        <v>0.38900000000000001</v>
      </c>
      <c r="F63" s="27">
        <f>E63*$F$62</f>
        <v>1.9450000000000001</v>
      </c>
      <c r="G63" s="26"/>
      <c r="H63" s="27"/>
      <c r="I63" s="92"/>
      <c r="J63" s="15">
        <f>I63*F63</f>
        <v>0</v>
      </c>
      <c r="K63" s="26"/>
      <c r="L63" s="27"/>
      <c r="M63" s="16">
        <f t="shared" si="3"/>
        <v>0</v>
      </c>
      <c r="IT63" s="23"/>
      <c r="IU63" s="24"/>
      <c r="IV63" s="25" t="s">
        <v>13</v>
      </c>
      <c r="IW63" s="26" t="s">
        <v>14</v>
      </c>
      <c r="IX63" s="27">
        <v>0.38900000000000001</v>
      </c>
      <c r="IY63" s="27">
        <f>IY62*IX63</f>
        <v>8.5579999999999998</v>
      </c>
      <c r="IZ63" s="26"/>
      <c r="JA63" s="27"/>
      <c r="JB63" s="92">
        <v>6</v>
      </c>
      <c r="JC63" s="27">
        <f>IY63*JB63</f>
        <v>51.347999999999999</v>
      </c>
      <c r="JD63" s="26"/>
      <c r="JE63" s="27"/>
      <c r="JF63" s="28">
        <f>JA63+JC63+JE63</f>
        <v>51.347999999999999</v>
      </c>
      <c r="SP63" s="23"/>
      <c r="SQ63" s="24"/>
      <c r="SR63" s="25" t="s">
        <v>13</v>
      </c>
      <c r="SS63" s="26" t="s">
        <v>14</v>
      </c>
      <c r="ST63" s="27">
        <v>0.38900000000000001</v>
      </c>
      <c r="SU63" s="27">
        <f>SU62*ST63</f>
        <v>8.5579999999999998</v>
      </c>
      <c r="SV63" s="26"/>
      <c r="SW63" s="27"/>
      <c r="SX63" s="92">
        <v>6</v>
      </c>
      <c r="SY63" s="27">
        <f>SU63*SX63</f>
        <v>51.347999999999999</v>
      </c>
      <c r="SZ63" s="26"/>
      <c r="TA63" s="27"/>
      <c r="TB63" s="28">
        <f>SW63+SY63+TA63</f>
        <v>51.347999999999999</v>
      </c>
      <c r="ACL63" s="23"/>
      <c r="ACM63" s="24"/>
      <c r="ACN63" s="25" t="s">
        <v>13</v>
      </c>
      <c r="ACO63" s="26" t="s">
        <v>14</v>
      </c>
      <c r="ACP63" s="27">
        <v>0.38900000000000001</v>
      </c>
      <c r="ACQ63" s="27">
        <f>ACQ62*ACP63</f>
        <v>8.5579999999999998</v>
      </c>
      <c r="ACR63" s="26"/>
      <c r="ACS63" s="27"/>
      <c r="ACT63" s="92">
        <v>6</v>
      </c>
      <c r="ACU63" s="27">
        <f>ACQ63*ACT63</f>
        <v>51.347999999999999</v>
      </c>
      <c r="ACV63" s="26"/>
      <c r="ACW63" s="27"/>
      <c r="ACX63" s="28">
        <f>ACS63+ACU63+ACW63</f>
        <v>51.347999999999999</v>
      </c>
      <c r="AMH63" s="23"/>
      <c r="AMI63" s="24"/>
      <c r="AMJ63" s="25" t="s">
        <v>13</v>
      </c>
      <c r="AMK63" s="26" t="s">
        <v>14</v>
      </c>
      <c r="AML63" s="27">
        <v>0.38900000000000001</v>
      </c>
      <c r="AMM63" s="27">
        <f>AMM62*AML63</f>
        <v>8.5579999999999998</v>
      </c>
      <c r="AMN63" s="26"/>
      <c r="AMO63" s="27"/>
      <c r="AMP63" s="92">
        <v>6</v>
      </c>
      <c r="AMQ63" s="27">
        <f>AMM63*AMP63</f>
        <v>51.347999999999999</v>
      </c>
      <c r="AMR63" s="26"/>
      <c r="AMS63" s="27"/>
      <c r="AMT63" s="28">
        <f>AMO63+AMQ63+AMS63</f>
        <v>51.347999999999999</v>
      </c>
      <c r="AWD63" s="23"/>
      <c r="AWE63" s="24"/>
      <c r="AWF63" s="25" t="s">
        <v>13</v>
      </c>
      <c r="AWG63" s="26" t="s">
        <v>14</v>
      </c>
      <c r="AWH63" s="27">
        <v>0.38900000000000001</v>
      </c>
      <c r="AWI63" s="27">
        <f>AWI62*AWH63</f>
        <v>8.5579999999999998</v>
      </c>
      <c r="AWJ63" s="26"/>
      <c r="AWK63" s="27"/>
      <c r="AWL63" s="92">
        <v>6</v>
      </c>
      <c r="AWM63" s="27">
        <f>AWI63*AWL63</f>
        <v>51.347999999999999</v>
      </c>
      <c r="AWN63" s="26"/>
      <c r="AWO63" s="27"/>
      <c r="AWP63" s="28">
        <f>AWK63+AWM63+AWO63</f>
        <v>51.347999999999999</v>
      </c>
      <c r="BFZ63" s="23"/>
      <c r="BGA63" s="24"/>
      <c r="BGB63" s="25" t="s">
        <v>13</v>
      </c>
      <c r="BGC63" s="26" t="s">
        <v>14</v>
      </c>
      <c r="BGD63" s="27">
        <v>0.38900000000000001</v>
      </c>
      <c r="BGE63" s="27">
        <f>BGE62*BGD63</f>
        <v>8.5579999999999998</v>
      </c>
      <c r="BGF63" s="26"/>
      <c r="BGG63" s="27"/>
      <c r="BGH63" s="92">
        <v>6</v>
      </c>
      <c r="BGI63" s="27">
        <f>BGE63*BGH63</f>
        <v>51.347999999999999</v>
      </c>
      <c r="BGJ63" s="26"/>
      <c r="BGK63" s="27"/>
      <c r="BGL63" s="28">
        <f>BGG63+BGI63+BGK63</f>
        <v>51.347999999999999</v>
      </c>
      <c r="BPV63" s="23"/>
      <c r="BPW63" s="24"/>
      <c r="BPX63" s="25" t="s">
        <v>13</v>
      </c>
      <c r="BPY63" s="26" t="s">
        <v>14</v>
      </c>
      <c r="BPZ63" s="27">
        <v>0.38900000000000001</v>
      </c>
      <c r="BQA63" s="27">
        <f>BQA62*BPZ63</f>
        <v>8.5579999999999998</v>
      </c>
      <c r="BQB63" s="26"/>
      <c r="BQC63" s="27"/>
      <c r="BQD63" s="92">
        <v>6</v>
      </c>
      <c r="BQE63" s="27">
        <f>BQA63*BQD63</f>
        <v>51.347999999999999</v>
      </c>
      <c r="BQF63" s="26"/>
      <c r="BQG63" s="27"/>
      <c r="BQH63" s="28">
        <f>BQC63+BQE63+BQG63</f>
        <v>51.347999999999999</v>
      </c>
      <c r="BZR63" s="23"/>
      <c r="BZS63" s="24"/>
      <c r="BZT63" s="25" t="s">
        <v>13</v>
      </c>
      <c r="BZU63" s="26" t="s">
        <v>14</v>
      </c>
      <c r="BZV63" s="27">
        <v>0.38900000000000001</v>
      </c>
      <c r="BZW63" s="27">
        <f>BZW62*BZV63</f>
        <v>8.5579999999999998</v>
      </c>
      <c r="BZX63" s="26"/>
      <c r="BZY63" s="27"/>
      <c r="BZZ63" s="92">
        <v>6</v>
      </c>
      <c r="CAA63" s="27">
        <f>BZW63*BZZ63</f>
        <v>51.347999999999999</v>
      </c>
      <c r="CAB63" s="26"/>
      <c r="CAC63" s="27"/>
      <c r="CAD63" s="28">
        <f>BZY63+CAA63+CAC63</f>
        <v>51.347999999999999</v>
      </c>
      <c r="CJN63" s="23"/>
      <c r="CJO63" s="24"/>
      <c r="CJP63" s="25" t="s">
        <v>13</v>
      </c>
      <c r="CJQ63" s="26" t="s">
        <v>14</v>
      </c>
      <c r="CJR63" s="27">
        <v>0.38900000000000001</v>
      </c>
      <c r="CJS63" s="27">
        <f>CJS62*CJR63</f>
        <v>8.5579999999999998</v>
      </c>
      <c r="CJT63" s="26"/>
      <c r="CJU63" s="27"/>
      <c r="CJV63" s="92">
        <v>6</v>
      </c>
      <c r="CJW63" s="27">
        <f>CJS63*CJV63</f>
        <v>51.347999999999999</v>
      </c>
      <c r="CJX63" s="26"/>
      <c r="CJY63" s="27"/>
      <c r="CJZ63" s="28">
        <f>CJU63+CJW63+CJY63</f>
        <v>51.347999999999999</v>
      </c>
      <c r="CTJ63" s="23"/>
      <c r="CTK63" s="24"/>
      <c r="CTL63" s="25" t="s">
        <v>13</v>
      </c>
      <c r="CTM63" s="26" t="s">
        <v>14</v>
      </c>
      <c r="CTN63" s="27">
        <v>0.38900000000000001</v>
      </c>
      <c r="CTO63" s="27">
        <f>CTO62*CTN63</f>
        <v>8.5579999999999998</v>
      </c>
      <c r="CTP63" s="26"/>
      <c r="CTQ63" s="27"/>
      <c r="CTR63" s="92">
        <v>6</v>
      </c>
      <c r="CTS63" s="27">
        <f>CTO63*CTR63</f>
        <v>51.347999999999999</v>
      </c>
      <c r="CTT63" s="26"/>
      <c r="CTU63" s="27"/>
      <c r="CTV63" s="28">
        <f>CTQ63+CTS63+CTU63</f>
        <v>51.347999999999999</v>
      </c>
      <c r="DDF63" s="23"/>
      <c r="DDG63" s="24"/>
      <c r="DDH63" s="25" t="s">
        <v>13</v>
      </c>
      <c r="DDI63" s="26" t="s">
        <v>14</v>
      </c>
      <c r="DDJ63" s="27">
        <v>0.38900000000000001</v>
      </c>
      <c r="DDK63" s="27">
        <f>DDK62*DDJ63</f>
        <v>8.5579999999999998</v>
      </c>
      <c r="DDL63" s="26"/>
      <c r="DDM63" s="27"/>
      <c r="DDN63" s="92">
        <v>6</v>
      </c>
      <c r="DDO63" s="27">
        <f>DDK63*DDN63</f>
        <v>51.347999999999999</v>
      </c>
      <c r="DDP63" s="26"/>
      <c r="DDQ63" s="27"/>
      <c r="DDR63" s="28">
        <f>DDM63+DDO63+DDQ63</f>
        <v>51.347999999999999</v>
      </c>
      <c r="DNB63" s="23"/>
      <c r="DNC63" s="24"/>
      <c r="DND63" s="25" t="s">
        <v>13</v>
      </c>
      <c r="DNE63" s="26" t="s">
        <v>14</v>
      </c>
      <c r="DNF63" s="27">
        <v>0.38900000000000001</v>
      </c>
      <c r="DNG63" s="27">
        <f>DNG62*DNF63</f>
        <v>8.5579999999999998</v>
      </c>
      <c r="DNH63" s="26"/>
      <c r="DNI63" s="27"/>
      <c r="DNJ63" s="92">
        <v>6</v>
      </c>
      <c r="DNK63" s="27">
        <f>DNG63*DNJ63</f>
        <v>51.347999999999999</v>
      </c>
      <c r="DNL63" s="26"/>
      <c r="DNM63" s="27"/>
      <c r="DNN63" s="28">
        <f>DNI63+DNK63+DNM63</f>
        <v>51.347999999999999</v>
      </c>
      <c r="DWX63" s="23"/>
      <c r="DWY63" s="24"/>
      <c r="DWZ63" s="25" t="s">
        <v>13</v>
      </c>
      <c r="DXA63" s="26" t="s">
        <v>14</v>
      </c>
      <c r="DXB63" s="27">
        <v>0.38900000000000001</v>
      </c>
      <c r="DXC63" s="27">
        <f>DXC62*DXB63</f>
        <v>8.5579999999999998</v>
      </c>
      <c r="DXD63" s="26"/>
      <c r="DXE63" s="27"/>
      <c r="DXF63" s="92">
        <v>6</v>
      </c>
      <c r="DXG63" s="27">
        <f>DXC63*DXF63</f>
        <v>51.347999999999999</v>
      </c>
      <c r="DXH63" s="26"/>
      <c r="DXI63" s="27"/>
      <c r="DXJ63" s="28">
        <f>DXE63+DXG63+DXI63</f>
        <v>51.347999999999999</v>
      </c>
      <c r="EGT63" s="23"/>
      <c r="EGU63" s="24"/>
      <c r="EGV63" s="25" t="s">
        <v>13</v>
      </c>
      <c r="EGW63" s="26" t="s">
        <v>14</v>
      </c>
      <c r="EGX63" s="27">
        <v>0.38900000000000001</v>
      </c>
      <c r="EGY63" s="27">
        <f>EGY62*EGX63</f>
        <v>8.5579999999999998</v>
      </c>
      <c r="EGZ63" s="26"/>
      <c r="EHA63" s="27"/>
      <c r="EHB63" s="92">
        <v>6</v>
      </c>
      <c r="EHC63" s="27">
        <f>EGY63*EHB63</f>
        <v>51.347999999999999</v>
      </c>
      <c r="EHD63" s="26"/>
      <c r="EHE63" s="27"/>
      <c r="EHF63" s="28">
        <f>EHA63+EHC63+EHE63</f>
        <v>51.347999999999999</v>
      </c>
      <c r="EQP63" s="23"/>
      <c r="EQQ63" s="24"/>
      <c r="EQR63" s="25" t="s">
        <v>13</v>
      </c>
      <c r="EQS63" s="26" t="s">
        <v>14</v>
      </c>
      <c r="EQT63" s="27">
        <v>0.38900000000000001</v>
      </c>
      <c r="EQU63" s="27">
        <f>EQU62*EQT63</f>
        <v>8.5579999999999998</v>
      </c>
      <c r="EQV63" s="26"/>
      <c r="EQW63" s="27"/>
      <c r="EQX63" s="92">
        <v>6</v>
      </c>
      <c r="EQY63" s="27">
        <f>EQU63*EQX63</f>
        <v>51.347999999999999</v>
      </c>
      <c r="EQZ63" s="26"/>
      <c r="ERA63" s="27"/>
      <c r="ERB63" s="28">
        <f>EQW63+EQY63+ERA63</f>
        <v>51.347999999999999</v>
      </c>
      <c r="FAL63" s="23"/>
      <c r="FAM63" s="24"/>
      <c r="FAN63" s="25" t="s">
        <v>13</v>
      </c>
      <c r="FAO63" s="26" t="s">
        <v>14</v>
      </c>
      <c r="FAP63" s="27">
        <v>0.38900000000000001</v>
      </c>
      <c r="FAQ63" s="27">
        <f>FAQ62*FAP63</f>
        <v>8.5579999999999998</v>
      </c>
      <c r="FAR63" s="26"/>
      <c r="FAS63" s="27"/>
      <c r="FAT63" s="92">
        <v>6</v>
      </c>
      <c r="FAU63" s="27">
        <f>FAQ63*FAT63</f>
        <v>51.347999999999999</v>
      </c>
      <c r="FAV63" s="26"/>
      <c r="FAW63" s="27"/>
      <c r="FAX63" s="28">
        <f>FAS63+FAU63+FAW63</f>
        <v>51.347999999999999</v>
      </c>
      <c r="FKH63" s="23"/>
      <c r="FKI63" s="24"/>
      <c r="FKJ63" s="25" t="s">
        <v>13</v>
      </c>
      <c r="FKK63" s="26" t="s">
        <v>14</v>
      </c>
      <c r="FKL63" s="27">
        <v>0.38900000000000001</v>
      </c>
      <c r="FKM63" s="27">
        <f>FKM62*FKL63</f>
        <v>8.5579999999999998</v>
      </c>
      <c r="FKN63" s="26"/>
      <c r="FKO63" s="27"/>
      <c r="FKP63" s="92">
        <v>6</v>
      </c>
      <c r="FKQ63" s="27">
        <f>FKM63*FKP63</f>
        <v>51.347999999999999</v>
      </c>
      <c r="FKR63" s="26"/>
      <c r="FKS63" s="27"/>
      <c r="FKT63" s="28">
        <f>FKO63+FKQ63+FKS63</f>
        <v>51.347999999999999</v>
      </c>
      <c r="FUD63" s="23"/>
      <c r="FUE63" s="24"/>
      <c r="FUF63" s="25" t="s">
        <v>13</v>
      </c>
      <c r="FUG63" s="26" t="s">
        <v>14</v>
      </c>
      <c r="FUH63" s="27">
        <v>0.38900000000000001</v>
      </c>
      <c r="FUI63" s="27">
        <f>FUI62*FUH63</f>
        <v>8.5579999999999998</v>
      </c>
      <c r="FUJ63" s="26"/>
      <c r="FUK63" s="27"/>
      <c r="FUL63" s="92">
        <v>6</v>
      </c>
      <c r="FUM63" s="27">
        <f>FUI63*FUL63</f>
        <v>51.347999999999999</v>
      </c>
      <c r="FUN63" s="26"/>
      <c r="FUO63" s="27"/>
      <c r="FUP63" s="28">
        <f>FUK63+FUM63+FUO63</f>
        <v>51.347999999999999</v>
      </c>
      <c r="GDZ63" s="23"/>
      <c r="GEA63" s="24"/>
      <c r="GEB63" s="25" t="s">
        <v>13</v>
      </c>
      <c r="GEC63" s="26" t="s">
        <v>14</v>
      </c>
      <c r="GED63" s="27">
        <v>0.38900000000000001</v>
      </c>
      <c r="GEE63" s="27">
        <f>GEE62*GED63</f>
        <v>8.5579999999999998</v>
      </c>
      <c r="GEF63" s="26"/>
      <c r="GEG63" s="27"/>
      <c r="GEH63" s="92">
        <v>6</v>
      </c>
      <c r="GEI63" s="27">
        <f>GEE63*GEH63</f>
        <v>51.347999999999999</v>
      </c>
      <c r="GEJ63" s="26"/>
      <c r="GEK63" s="27"/>
      <c r="GEL63" s="28">
        <f>GEG63+GEI63+GEK63</f>
        <v>51.347999999999999</v>
      </c>
      <c r="GNV63" s="23"/>
      <c r="GNW63" s="24"/>
      <c r="GNX63" s="25" t="s">
        <v>13</v>
      </c>
      <c r="GNY63" s="26" t="s">
        <v>14</v>
      </c>
      <c r="GNZ63" s="27">
        <v>0.38900000000000001</v>
      </c>
      <c r="GOA63" s="27">
        <f>GOA62*GNZ63</f>
        <v>8.5579999999999998</v>
      </c>
      <c r="GOB63" s="26"/>
      <c r="GOC63" s="27"/>
      <c r="GOD63" s="92">
        <v>6</v>
      </c>
      <c r="GOE63" s="27">
        <f>GOA63*GOD63</f>
        <v>51.347999999999999</v>
      </c>
      <c r="GOF63" s="26"/>
      <c r="GOG63" s="27"/>
      <c r="GOH63" s="28">
        <f>GOC63+GOE63+GOG63</f>
        <v>51.347999999999999</v>
      </c>
      <c r="GXR63" s="23"/>
      <c r="GXS63" s="24"/>
      <c r="GXT63" s="25" t="s">
        <v>13</v>
      </c>
      <c r="GXU63" s="26" t="s">
        <v>14</v>
      </c>
      <c r="GXV63" s="27">
        <v>0.38900000000000001</v>
      </c>
      <c r="GXW63" s="27">
        <f>GXW62*GXV63</f>
        <v>8.5579999999999998</v>
      </c>
      <c r="GXX63" s="26"/>
      <c r="GXY63" s="27"/>
      <c r="GXZ63" s="92">
        <v>6</v>
      </c>
      <c r="GYA63" s="27">
        <f>GXW63*GXZ63</f>
        <v>51.347999999999999</v>
      </c>
      <c r="GYB63" s="26"/>
      <c r="GYC63" s="27"/>
      <c r="GYD63" s="28">
        <f>GXY63+GYA63+GYC63</f>
        <v>51.347999999999999</v>
      </c>
      <c r="HHN63" s="23"/>
      <c r="HHO63" s="24"/>
      <c r="HHP63" s="25" t="s">
        <v>13</v>
      </c>
      <c r="HHQ63" s="26" t="s">
        <v>14</v>
      </c>
      <c r="HHR63" s="27">
        <v>0.38900000000000001</v>
      </c>
      <c r="HHS63" s="27">
        <f>HHS62*HHR63</f>
        <v>8.5579999999999998</v>
      </c>
      <c r="HHT63" s="26"/>
      <c r="HHU63" s="27"/>
      <c r="HHV63" s="92">
        <v>6</v>
      </c>
      <c r="HHW63" s="27">
        <f>HHS63*HHV63</f>
        <v>51.347999999999999</v>
      </c>
      <c r="HHX63" s="26"/>
      <c r="HHY63" s="27"/>
      <c r="HHZ63" s="28">
        <f>HHU63+HHW63+HHY63</f>
        <v>51.347999999999999</v>
      </c>
      <c r="HRJ63" s="23"/>
      <c r="HRK63" s="24"/>
      <c r="HRL63" s="25" t="s">
        <v>13</v>
      </c>
      <c r="HRM63" s="26" t="s">
        <v>14</v>
      </c>
      <c r="HRN63" s="27">
        <v>0.38900000000000001</v>
      </c>
      <c r="HRO63" s="27">
        <f>HRO62*HRN63</f>
        <v>8.5579999999999998</v>
      </c>
      <c r="HRP63" s="26"/>
      <c r="HRQ63" s="27"/>
      <c r="HRR63" s="92">
        <v>6</v>
      </c>
      <c r="HRS63" s="27">
        <f>HRO63*HRR63</f>
        <v>51.347999999999999</v>
      </c>
      <c r="HRT63" s="26"/>
      <c r="HRU63" s="27"/>
      <c r="HRV63" s="28">
        <f>HRQ63+HRS63+HRU63</f>
        <v>51.347999999999999</v>
      </c>
      <c r="IBF63" s="23"/>
      <c r="IBG63" s="24"/>
      <c r="IBH63" s="25" t="s">
        <v>13</v>
      </c>
      <c r="IBI63" s="26" t="s">
        <v>14</v>
      </c>
      <c r="IBJ63" s="27">
        <v>0.38900000000000001</v>
      </c>
      <c r="IBK63" s="27">
        <f>IBK62*IBJ63</f>
        <v>8.5579999999999998</v>
      </c>
      <c r="IBL63" s="26"/>
      <c r="IBM63" s="27"/>
      <c r="IBN63" s="92">
        <v>6</v>
      </c>
      <c r="IBO63" s="27">
        <f>IBK63*IBN63</f>
        <v>51.347999999999999</v>
      </c>
      <c r="IBP63" s="26"/>
      <c r="IBQ63" s="27"/>
      <c r="IBR63" s="28">
        <f>IBM63+IBO63+IBQ63</f>
        <v>51.347999999999999</v>
      </c>
      <c r="ILB63" s="23"/>
      <c r="ILC63" s="24"/>
      <c r="ILD63" s="25" t="s">
        <v>13</v>
      </c>
      <c r="ILE63" s="26" t="s">
        <v>14</v>
      </c>
      <c r="ILF63" s="27">
        <v>0.38900000000000001</v>
      </c>
      <c r="ILG63" s="27">
        <f>ILG62*ILF63</f>
        <v>8.5579999999999998</v>
      </c>
      <c r="ILH63" s="26"/>
      <c r="ILI63" s="27"/>
      <c r="ILJ63" s="92">
        <v>6</v>
      </c>
      <c r="ILK63" s="27">
        <f>ILG63*ILJ63</f>
        <v>51.347999999999999</v>
      </c>
      <c r="ILL63" s="26"/>
      <c r="ILM63" s="27"/>
      <c r="ILN63" s="28">
        <f>ILI63+ILK63+ILM63</f>
        <v>51.347999999999999</v>
      </c>
      <c r="IUX63" s="23"/>
      <c r="IUY63" s="24"/>
      <c r="IUZ63" s="25" t="s">
        <v>13</v>
      </c>
      <c r="IVA63" s="26" t="s">
        <v>14</v>
      </c>
      <c r="IVB63" s="27">
        <v>0.38900000000000001</v>
      </c>
      <c r="IVC63" s="27">
        <f>IVC62*IVB63</f>
        <v>8.5579999999999998</v>
      </c>
      <c r="IVD63" s="26"/>
      <c r="IVE63" s="27"/>
      <c r="IVF63" s="92">
        <v>6</v>
      </c>
      <c r="IVG63" s="27">
        <f>IVC63*IVF63</f>
        <v>51.347999999999999</v>
      </c>
      <c r="IVH63" s="26"/>
      <c r="IVI63" s="27"/>
      <c r="IVJ63" s="28">
        <f>IVE63+IVG63+IVI63</f>
        <v>51.347999999999999</v>
      </c>
      <c r="JET63" s="23"/>
      <c r="JEU63" s="24"/>
      <c r="JEV63" s="25" t="s">
        <v>13</v>
      </c>
      <c r="JEW63" s="26" t="s">
        <v>14</v>
      </c>
      <c r="JEX63" s="27">
        <v>0.38900000000000001</v>
      </c>
      <c r="JEY63" s="27">
        <f>JEY62*JEX63</f>
        <v>8.5579999999999998</v>
      </c>
      <c r="JEZ63" s="26"/>
      <c r="JFA63" s="27"/>
      <c r="JFB63" s="92">
        <v>6</v>
      </c>
      <c r="JFC63" s="27">
        <f>JEY63*JFB63</f>
        <v>51.347999999999999</v>
      </c>
      <c r="JFD63" s="26"/>
      <c r="JFE63" s="27"/>
      <c r="JFF63" s="28">
        <f>JFA63+JFC63+JFE63</f>
        <v>51.347999999999999</v>
      </c>
      <c r="JOP63" s="23"/>
      <c r="JOQ63" s="24"/>
      <c r="JOR63" s="25" t="s">
        <v>13</v>
      </c>
      <c r="JOS63" s="26" t="s">
        <v>14</v>
      </c>
      <c r="JOT63" s="27">
        <v>0.38900000000000001</v>
      </c>
      <c r="JOU63" s="27">
        <f>JOU62*JOT63</f>
        <v>8.5579999999999998</v>
      </c>
      <c r="JOV63" s="26"/>
      <c r="JOW63" s="27"/>
      <c r="JOX63" s="92">
        <v>6</v>
      </c>
      <c r="JOY63" s="27">
        <f>JOU63*JOX63</f>
        <v>51.347999999999999</v>
      </c>
      <c r="JOZ63" s="26"/>
      <c r="JPA63" s="27"/>
      <c r="JPB63" s="28">
        <f>JOW63+JOY63+JPA63</f>
        <v>51.347999999999999</v>
      </c>
      <c r="JYL63" s="23"/>
      <c r="JYM63" s="24"/>
      <c r="JYN63" s="25" t="s">
        <v>13</v>
      </c>
      <c r="JYO63" s="26" t="s">
        <v>14</v>
      </c>
      <c r="JYP63" s="27">
        <v>0.38900000000000001</v>
      </c>
      <c r="JYQ63" s="27">
        <f>JYQ62*JYP63</f>
        <v>8.5579999999999998</v>
      </c>
      <c r="JYR63" s="26"/>
      <c r="JYS63" s="27"/>
      <c r="JYT63" s="92">
        <v>6</v>
      </c>
      <c r="JYU63" s="27">
        <f>JYQ63*JYT63</f>
        <v>51.347999999999999</v>
      </c>
      <c r="JYV63" s="26"/>
      <c r="JYW63" s="27"/>
      <c r="JYX63" s="28">
        <f>JYS63+JYU63+JYW63</f>
        <v>51.347999999999999</v>
      </c>
      <c r="KIH63" s="23"/>
      <c r="KII63" s="24"/>
      <c r="KIJ63" s="25" t="s">
        <v>13</v>
      </c>
      <c r="KIK63" s="26" t="s">
        <v>14</v>
      </c>
      <c r="KIL63" s="27">
        <v>0.38900000000000001</v>
      </c>
      <c r="KIM63" s="27">
        <f>KIM62*KIL63</f>
        <v>8.5579999999999998</v>
      </c>
      <c r="KIN63" s="26"/>
      <c r="KIO63" s="27"/>
      <c r="KIP63" s="92">
        <v>6</v>
      </c>
      <c r="KIQ63" s="27">
        <f>KIM63*KIP63</f>
        <v>51.347999999999999</v>
      </c>
      <c r="KIR63" s="26"/>
      <c r="KIS63" s="27"/>
      <c r="KIT63" s="28">
        <f>KIO63+KIQ63+KIS63</f>
        <v>51.347999999999999</v>
      </c>
      <c r="KSD63" s="23"/>
      <c r="KSE63" s="24"/>
      <c r="KSF63" s="25" t="s">
        <v>13</v>
      </c>
      <c r="KSG63" s="26" t="s">
        <v>14</v>
      </c>
      <c r="KSH63" s="27">
        <v>0.38900000000000001</v>
      </c>
      <c r="KSI63" s="27">
        <f>KSI62*KSH63</f>
        <v>8.5579999999999998</v>
      </c>
      <c r="KSJ63" s="26"/>
      <c r="KSK63" s="27"/>
      <c r="KSL63" s="92">
        <v>6</v>
      </c>
      <c r="KSM63" s="27">
        <f>KSI63*KSL63</f>
        <v>51.347999999999999</v>
      </c>
      <c r="KSN63" s="26"/>
      <c r="KSO63" s="27"/>
      <c r="KSP63" s="28">
        <f>KSK63+KSM63+KSO63</f>
        <v>51.347999999999999</v>
      </c>
      <c r="LBZ63" s="23"/>
      <c r="LCA63" s="24"/>
      <c r="LCB63" s="25" t="s">
        <v>13</v>
      </c>
      <c r="LCC63" s="26" t="s">
        <v>14</v>
      </c>
      <c r="LCD63" s="27">
        <v>0.38900000000000001</v>
      </c>
      <c r="LCE63" s="27">
        <f>LCE62*LCD63</f>
        <v>8.5579999999999998</v>
      </c>
      <c r="LCF63" s="26"/>
      <c r="LCG63" s="27"/>
      <c r="LCH63" s="92">
        <v>6</v>
      </c>
      <c r="LCI63" s="27">
        <f>LCE63*LCH63</f>
        <v>51.347999999999999</v>
      </c>
      <c r="LCJ63" s="26"/>
      <c r="LCK63" s="27"/>
      <c r="LCL63" s="28">
        <f>LCG63+LCI63+LCK63</f>
        <v>51.347999999999999</v>
      </c>
      <c r="LLV63" s="23"/>
      <c r="LLW63" s="24"/>
      <c r="LLX63" s="25" t="s">
        <v>13</v>
      </c>
      <c r="LLY63" s="26" t="s">
        <v>14</v>
      </c>
      <c r="LLZ63" s="27">
        <v>0.38900000000000001</v>
      </c>
      <c r="LMA63" s="27">
        <f>LMA62*LLZ63</f>
        <v>8.5579999999999998</v>
      </c>
      <c r="LMB63" s="26"/>
      <c r="LMC63" s="27"/>
      <c r="LMD63" s="92">
        <v>6</v>
      </c>
      <c r="LME63" s="27">
        <f>LMA63*LMD63</f>
        <v>51.347999999999999</v>
      </c>
      <c r="LMF63" s="26"/>
      <c r="LMG63" s="27"/>
      <c r="LMH63" s="28">
        <f>LMC63+LME63+LMG63</f>
        <v>51.347999999999999</v>
      </c>
      <c r="LVR63" s="23"/>
      <c r="LVS63" s="24"/>
      <c r="LVT63" s="25" t="s">
        <v>13</v>
      </c>
      <c r="LVU63" s="26" t="s">
        <v>14</v>
      </c>
      <c r="LVV63" s="27">
        <v>0.38900000000000001</v>
      </c>
      <c r="LVW63" s="27">
        <f>LVW62*LVV63</f>
        <v>8.5579999999999998</v>
      </c>
      <c r="LVX63" s="26"/>
      <c r="LVY63" s="27"/>
      <c r="LVZ63" s="92">
        <v>6</v>
      </c>
      <c r="LWA63" s="27">
        <f>LVW63*LVZ63</f>
        <v>51.347999999999999</v>
      </c>
      <c r="LWB63" s="26"/>
      <c r="LWC63" s="27"/>
      <c r="LWD63" s="28">
        <f>LVY63+LWA63+LWC63</f>
        <v>51.347999999999999</v>
      </c>
      <c r="MFN63" s="23"/>
      <c r="MFO63" s="24"/>
      <c r="MFP63" s="25" t="s">
        <v>13</v>
      </c>
      <c r="MFQ63" s="26" t="s">
        <v>14</v>
      </c>
      <c r="MFR63" s="27">
        <v>0.38900000000000001</v>
      </c>
      <c r="MFS63" s="27">
        <f>MFS62*MFR63</f>
        <v>8.5579999999999998</v>
      </c>
      <c r="MFT63" s="26"/>
      <c r="MFU63" s="27"/>
      <c r="MFV63" s="92">
        <v>6</v>
      </c>
      <c r="MFW63" s="27">
        <f>MFS63*MFV63</f>
        <v>51.347999999999999</v>
      </c>
      <c r="MFX63" s="26"/>
      <c r="MFY63" s="27"/>
      <c r="MFZ63" s="28">
        <f>MFU63+MFW63+MFY63</f>
        <v>51.347999999999999</v>
      </c>
      <c r="MPJ63" s="23"/>
      <c r="MPK63" s="24"/>
      <c r="MPL63" s="25" t="s">
        <v>13</v>
      </c>
      <c r="MPM63" s="26" t="s">
        <v>14</v>
      </c>
      <c r="MPN63" s="27">
        <v>0.38900000000000001</v>
      </c>
      <c r="MPO63" s="27">
        <f>MPO62*MPN63</f>
        <v>8.5579999999999998</v>
      </c>
      <c r="MPP63" s="26"/>
      <c r="MPQ63" s="27"/>
      <c r="MPR63" s="92">
        <v>6</v>
      </c>
      <c r="MPS63" s="27">
        <f>MPO63*MPR63</f>
        <v>51.347999999999999</v>
      </c>
      <c r="MPT63" s="26"/>
      <c r="MPU63" s="27"/>
      <c r="MPV63" s="28">
        <f>MPQ63+MPS63+MPU63</f>
        <v>51.347999999999999</v>
      </c>
      <c r="MZF63" s="23"/>
      <c r="MZG63" s="24"/>
      <c r="MZH63" s="25" t="s">
        <v>13</v>
      </c>
      <c r="MZI63" s="26" t="s">
        <v>14</v>
      </c>
      <c r="MZJ63" s="27">
        <v>0.38900000000000001</v>
      </c>
      <c r="MZK63" s="27">
        <f>MZK62*MZJ63</f>
        <v>8.5579999999999998</v>
      </c>
      <c r="MZL63" s="26"/>
      <c r="MZM63" s="27"/>
      <c r="MZN63" s="92">
        <v>6</v>
      </c>
      <c r="MZO63" s="27">
        <f>MZK63*MZN63</f>
        <v>51.347999999999999</v>
      </c>
      <c r="MZP63" s="26"/>
      <c r="MZQ63" s="27"/>
      <c r="MZR63" s="28">
        <f>MZM63+MZO63+MZQ63</f>
        <v>51.347999999999999</v>
      </c>
      <c r="NJB63" s="23"/>
      <c r="NJC63" s="24"/>
      <c r="NJD63" s="25" t="s">
        <v>13</v>
      </c>
      <c r="NJE63" s="26" t="s">
        <v>14</v>
      </c>
      <c r="NJF63" s="27">
        <v>0.38900000000000001</v>
      </c>
      <c r="NJG63" s="27">
        <f>NJG62*NJF63</f>
        <v>8.5579999999999998</v>
      </c>
      <c r="NJH63" s="26"/>
      <c r="NJI63" s="27"/>
      <c r="NJJ63" s="92">
        <v>6</v>
      </c>
      <c r="NJK63" s="27">
        <f>NJG63*NJJ63</f>
        <v>51.347999999999999</v>
      </c>
      <c r="NJL63" s="26"/>
      <c r="NJM63" s="27"/>
      <c r="NJN63" s="28">
        <f>NJI63+NJK63+NJM63</f>
        <v>51.347999999999999</v>
      </c>
      <c r="NSX63" s="23"/>
      <c r="NSY63" s="24"/>
      <c r="NSZ63" s="25" t="s">
        <v>13</v>
      </c>
      <c r="NTA63" s="26" t="s">
        <v>14</v>
      </c>
      <c r="NTB63" s="27">
        <v>0.38900000000000001</v>
      </c>
      <c r="NTC63" s="27">
        <f>NTC62*NTB63</f>
        <v>8.5579999999999998</v>
      </c>
      <c r="NTD63" s="26"/>
      <c r="NTE63" s="27"/>
      <c r="NTF63" s="92">
        <v>6</v>
      </c>
      <c r="NTG63" s="27">
        <f>NTC63*NTF63</f>
        <v>51.347999999999999</v>
      </c>
      <c r="NTH63" s="26"/>
      <c r="NTI63" s="27"/>
      <c r="NTJ63" s="28">
        <f>NTE63+NTG63+NTI63</f>
        <v>51.347999999999999</v>
      </c>
      <c r="OCT63" s="23"/>
      <c r="OCU63" s="24"/>
      <c r="OCV63" s="25" t="s">
        <v>13</v>
      </c>
      <c r="OCW63" s="26" t="s">
        <v>14</v>
      </c>
      <c r="OCX63" s="27">
        <v>0.38900000000000001</v>
      </c>
      <c r="OCY63" s="27">
        <f>OCY62*OCX63</f>
        <v>8.5579999999999998</v>
      </c>
      <c r="OCZ63" s="26"/>
      <c r="ODA63" s="27"/>
      <c r="ODB63" s="92">
        <v>6</v>
      </c>
      <c r="ODC63" s="27">
        <f>OCY63*ODB63</f>
        <v>51.347999999999999</v>
      </c>
      <c r="ODD63" s="26"/>
      <c r="ODE63" s="27"/>
      <c r="ODF63" s="28">
        <f>ODA63+ODC63+ODE63</f>
        <v>51.347999999999999</v>
      </c>
      <c r="OMP63" s="23"/>
      <c r="OMQ63" s="24"/>
      <c r="OMR63" s="25" t="s">
        <v>13</v>
      </c>
      <c r="OMS63" s="26" t="s">
        <v>14</v>
      </c>
      <c r="OMT63" s="27">
        <v>0.38900000000000001</v>
      </c>
      <c r="OMU63" s="27">
        <f>OMU62*OMT63</f>
        <v>8.5579999999999998</v>
      </c>
      <c r="OMV63" s="26"/>
      <c r="OMW63" s="27"/>
      <c r="OMX63" s="92">
        <v>6</v>
      </c>
      <c r="OMY63" s="27">
        <f>OMU63*OMX63</f>
        <v>51.347999999999999</v>
      </c>
      <c r="OMZ63" s="26"/>
      <c r="ONA63" s="27"/>
      <c r="ONB63" s="28">
        <f>OMW63+OMY63+ONA63</f>
        <v>51.347999999999999</v>
      </c>
      <c r="OWL63" s="23"/>
      <c r="OWM63" s="24"/>
      <c r="OWN63" s="25" t="s">
        <v>13</v>
      </c>
      <c r="OWO63" s="26" t="s">
        <v>14</v>
      </c>
      <c r="OWP63" s="27">
        <v>0.38900000000000001</v>
      </c>
      <c r="OWQ63" s="27">
        <f>OWQ62*OWP63</f>
        <v>8.5579999999999998</v>
      </c>
      <c r="OWR63" s="26"/>
      <c r="OWS63" s="27"/>
      <c r="OWT63" s="92">
        <v>6</v>
      </c>
      <c r="OWU63" s="27">
        <f>OWQ63*OWT63</f>
        <v>51.347999999999999</v>
      </c>
      <c r="OWV63" s="26"/>
      <c r="OWW63" s="27"/>
      <c r="OWX63" s="28">
        <f>OWS63+OWU63+OWW63</f>
        <v>51.347999999999999</v>
      </c>
      <c r="PGH63" s="23"/>
      <c r="PGI63" s="24"/>
      <c r="PGJ63" s="25" t="s">
        <v>13</v>
      </c>
      <c r="PGK63" s="26" t="s">
        <v>14</v>
      </c>
      <c r="PGL63" s="27">
        <v>0.38900000000000001</v>
      </c>
      <c r="PGM63" s="27">
        <f>PGM62*PGL63</f>
        <v>8.5579999999999998</v>
      </c>
      <c r="PGN63" s="26"/>
      <c r="PGO63" s="27"/>
      <c r="PGP63" s="92">
        <v>6</v>
      </c>
      <c r="PGQ63" s="27">
        <f>PGM63*PGP63</f>
        <v>51.347999999999999</v>
      </c>
      <c r="PGR63" s="26"/>
      <c r="PGS63" s="27"/>
      <c r="PGT63" s="28">
        <f>PGO63+PGQ63+PGS63</f>
        <v>51.347999999999999</v>
      </c>
      <c r="PQD63" s="23"/>
      <c r="PQE63" s="24"/>
      <c r="PQF63" s="25" t="s">
        <v>13</v>
      </c>
      <c r="PQG63" s="26" t="s">
        <v>14</v>
      </c>
      <c r="PQH63" s="27">
        <v>0.38900000000000001</v>
      </c>
      <c r="PQI63" s="27">
        <f>PQI62*PQH63</f>
        <v>8.5579999999999998</v>
      </c>
      <c r="PQJ63" s="26"/>
      <c r="PQK63" s="27"/>
      <c r="PQL63" s="92">
        <v>6</v>
      </c>
      <c r="PQM63" s="27">
        <f>PQI63*PQL63</f>
        <v>51.347999999999999</v>
      </c>
      <c r="PQN63" s="26"/>
      <c r="PQO63" s="27"/>
      <c r="PQP63" s="28">
        <f>PQK63+PQM63+PQO63</f>
        <v>51.347999999999999</v>
      </c>
      <c r="PZZ63" s="23"/>
      <c r="QAA63" s="24"/>
      <c r="QAB63" s="25" t="s">
        <v>13</v>
      </c>
      <c r="QAC63" s="26" t="s">
        <v>14</v>
      </c>
      <c r="QAD63" s="27">
        <v>0.38900000000000001</v>
      </c>
      <c r="QAE63" s="27">
        <f>QAE62*QAD63</f>
        <v>8.5579999999999998</v>
      </c>
      <c r="QAF63" s="26"/>
      <c r="QAG63" s="27"/>
      <c r="QAH63" s="92">
        <v>6</v>
      </c>
      <c r="QAI63" s="27">
        <f>QAE63*QAH63</f>
        <v>51.347999999999999</v>
      </c>
      <c r="QAJ63" s="26"/>
      <c r="QAK63" s="27"/>
      <c r="QAL63" s="28">
        <f>QAG63+QAI63+QAK63</f>
        <v>51.347999999999999</v>
      </c>
      <c r="QJV63" s="23"/>
      <c r="QJW63" s="24"/>
      <c r="QJX63" s="25" t="s">
        <v>13</v>
      </c>
      <c r="QJY63" s="26" t="s">
        <v>14</v>
      </c>
      <c r="QJZ63" s="27">
        <v>0.38900000000000001</v>
      </c>
      <c r="QKA63" s="27">
        <f>QKA62*QJZ63</f>
        <v>8.5579999999999998</v>
      </c>
      <c r="QKB63" s="26"/>
      <c r="QKC63" s="27"/>
      <c r="QKD63" s="92">
        <v>6</v>
      </c>
      <c r="QKE63" s="27">
        <f>QKA63*QKD63</f>
        <v>51.347999999999999</v>
      </c>
      <c r="QKF63" s="26"/>
      <c r="QKG63" s="27"/>
      <c r="QKH63" s="28">
        <f>QKC63+QKE63+QKG63</f>
        <v>51.347999999999999</v>
      </c>
      <c r="QTR63" s="23"/>
      <c r="QTS63" s="24"/>
      <c r="QTT63" s="25" t="s">
        <v>13</v>
      </c>
      <c r="QTU63" s="26" t="s">
        <v>14</v>
      </c>
      <c r="QTV63" s="27">
        <v>0.38900000000000001</v>
      </c>
      <c r="QTW63" s="27">
        <f>QTW62*QTV63</f>
        <v>8.5579999999999998</v>
      </c>
      <c r="QTX63" s="26"/>
      <c r="QTY63" s="27"/>
      <c r="QTZ63" s="92">
        <v>6</v>
      </c>
      <c r="QUA63" s="27">
        <f>QTW63*QTZ63</f>
        <v>51.347999999999999</v>
      </c>
      <c r="QUB63" s="26"/>
      <c r="QUC63" s="27"/>
      <c r="QUD63" s="28">
        <f>QTY63+QUA63+QUC63</f>
        <v>51.347999999999999</v>
      </c>
      <c r="RDN63" s="23"/>
      <c r="RDO63" s="24"/>
      <c r="RDP63" s="25" t="s">
        <v>13</v>
      </c>
      <c r="RDQ63" s="26" t="s">
        <v>14</v>
      </c>
      <c r="RDR63" s="27">
        <v>0.38900000000000001</v>
      </c>
      <c r="RDS63" s="27">
        <f>RDS62*RDR63</f>
        <v>8.5579999999999998</v>
      </c>
      <c r="RDT63" s="26"/>
      <c r="RDU63" s="27"/>
      <c r="RDV63" s="92">
        <v>6</v>
      </c>
      <c r="RDW63" s="27">
        <f>RDS63*RDV63</f>
        <v>51.347999999999999</v>
      </c>
      <c r="RDX63" s="26"/>
      <c r="RDY63" s="27"/>
      <c r="RDZ63" s="28">
        <f>RDU63+RDW63+RDY63</f>
        <v>51.347999999999999</v>
      </c>
      <c r="RNJ63" s="23"/>
      <c r="RNK63" s="24"/>
      <c r="RNL63" s="25" t="s">
        <v>13</v>
      </c>
      <c r="RNM63" s="26" t="s">
        <v>14</v>
      </c>
      <c r="RNN63" s="27">
        <v>0.38900000000000001</v>
      </c>
      <c r="RNO63" s="27">
        <f>RNO62*RNN63</f>
        <v>8.5579999999999998</v>
      </c>
      <c r="RNP63" s="26"/>
      <c r="RNQ63" s="27"/>
      <c r="RNR63" s="92">
        <v>6</v>
      </c>
      <c r="RNS63" s="27">
        <f>RNO63*RNR63</f>
        <v>51.347999999999999</v>
      </c>
      <c r="RNT63" s="26"/>
      <c r="RNU63" s="27"/>
      <c r="RNV63" s="28">
        <f>RNQ63+RNS63+RNU63</f>
        <v>51.347999999999999</v>
      </c>
      <c r="RXF63" s="23"/>
      <c r="RXG63" s="24"/>
      <c r="RXH63" s="25" t="s">
        <v>13</v>
      </c>
      <c r="RXI63" s="26" t="s">
        <v>14</v>
      </c>
      <c r="RXJ63" s="27">
        <v>0.38900000000000001</v>
      </c>
      <c r="RXK63" s="27">
        <f>RXK62*RXJ63</f>
        <v>8.5579999999999998</v>
      </c>
      <c r="RXL63" s="26"/>
      <c r="RXM63" s="27"/>
      <c r="RXN63" s="92">
        <v>6</v>
      </c>
      <c r="RXO63" s="27">
        <f>RXK63*RXN63</f>
        <v>51.347999999999999</v>
      </c>
      <c r="RXP63" s="26"/>
      <c r="RXQ63" s="27"/>
      <c r="RXR63" s="28">
        <f>RXM63+RXO63+RXQ63</f>
        <v>51.347999999999999</v>
      </c>
      <c r="SHB63" s="23"/>
      <c r="SHC63" s="24"/>
      <c r="SHD63" s="25" t="s">
        <v>13</v>
      </c>
      <c r="SHE63" s="26" t="s">
        <v>14</v>
      </c>
      <c r="SHF63" s="27">
        <v>0.38900000000000001</v>
      </c>
      <c r="SHG63" s="27">
        <f>SHG62*SHF63</f>
        <v>8.5579999999999998</v>
      </c>
      <c r="SHH63" s="26"/>
      <c r="SHI63" s="27"/>
      <c r="SHJ63" s="92">
        <v>6</v>
      </c>
      <c r="SHK63" s="27">
        <f>SHG63*SHJ63</f>
        <v>51.347999999999999</v>
      </c>
      <c r="SHL63" s="26"/>
      <c r="SHM63" s="27"/>
      <c r="SHN63" s="28">
        <f>SHI63+SHK63+SHM63</f>
        <v>51.347999999999999</v>
      </c>
      <c r="SQX63" s="23"/>
      <c r="SQY63" s="24"/>
      <c r="SQZ63" s="25" t="s">
        <v>13</v>
      </c>
      <c r="SRA63" s="26" t="s">
        <v>14</v>
      </c>
      <c r="SRB63" s="27">
        <v>0.38900000000000001</v>
      </c>
      <c r="SRC63" s="27">
        <f>SRC62*SRB63</f>
        <v>8.5579999999999998</v>
      </c>
      <c r="SRD63" s="26"/>
      <c r="SRE63" s="27"/>
      <c r="SRF63" s="92">
        <v>6</v>
      </c>
      <c r="SRG63" s="27">
        <f>SRC63*SRF63</f>
        <v>51.347999999999999</v>
      </c>
      <c r="SRH63" s="26"/>
      <c r="SRI63" s="27"/>
      <c r="SRJ63" s="28">
        <f>SRE63+SRG63+SRI63</f>
        <v>51.347999999999999</v>
      </c>
      <c r="TAT63" s="23"/>
      <c r="TAU63" s="24"/>
      <c r="TAV63" s="25" t="s">
        <v>13</v>
      </c>
      <c r="TAW63" s="26" t="s">
        <v>14</v>
      </c>
      <c r="TAX63" s="27">
        <v>0.38900000000000001</v>
      </c>
      <c r="TAY63" s="27">
        <f>TAY62*TAX63</f>
        <v>8.5579999999999998</v>
      </c>
      <c r="TAZ63" s="26"/>
      <c r="TBA63" s="27"/>
      <c r="TBB63" s="92">
        <v>6</v>
      </c>
      <c r="TBC63" s="27">
        <f>TAY63*TBB63</f>
        <v>51.347999999999999</v>
      </c>
      <c r="TBD63" s="26"/>
      <c r="TBE63" s="27"/>
      <c r="TBF63" s="28">
        <f>TBA63+TBC63+TBE63</f>
        <v>51.347999999999999</v>
      </c>
      <c r="TKP63" s="23"/>
      <c r="TKQ63" s="24"/>
      <c r="TKR63" s="25" t="s">
        <v>13</v>
      </c>
      <c r="TKS63" s="26" t="s">
        <v>14</v>
      </c>
      <c r="TKT63" s="27">
        <v>0.38900000000000001</v>
      </c>
      <c r="TKU63" s="27">
        <f>TKU62*TKT63</f>
        <v>8.5579999999999998</v>
      </c>
      <c r="TKV63" s="26"/>
      <c r="TKW63" s="27"/>
      <c r="TKX63" s="92">
        <v>6</v>
      </c>
      <c r="TKY63" s="27">
        <f>TKU63*TKX63</f>
        <v>51.347999999999999</v>
      </c>
      <c r="TKZ63" s="26"/>
      <c r="TLA63" s="27"/>
      <c r="TLB63" s="28">
        <f>TKW63+TKY63+TLA63</f>
        <v>51.347999999999999</v>
      </c>
      <c r="TUL63" s="23"/>
      <c r="TUM63" s="24"/>
      <c r="TUN63" s="25" t="s">
        <v>13</v>
      </c>
      <c r="TUO63" s="26" t="s">
        <v>14</v>
      </c>
      <c r="TUP63" s="27">
        <v>0.38900000000000001</v>
      </c>
      <c r="TUQ63" s="27">
        <f>TUQ62*TUP63</f>
        <v>8.5579999999999998</v>
      </c>
      <c r="TUR63" s="26"/>
      <c r="TUS63" s="27"/>
      <c r="TUT63" s="92">
        <v>6</v>
      </c>
      <c r="TUU63" s="27">
        <f>TUQ63*TUT63</f>
        <v>51.347999999999999</v>
      </c>
      <c r="TUV63" s="26"/>
      <c r="TUW63" s="27"/>
      <c r="TUX63" s="28">
        <f>TUS63+TUU63+TUW63</f>
        <v>51.347999999999999</v>
      </c>
      <c r="UEH63" s="23"/>
      <c r="UEI63" s="24"/>
      <c r="UEJ63" s="25" t="s">
        <v>13</v>
      </c>
      <c r="UEK63" s="26" t="s">
        <v>14</v>
      </c>
      <c r="UEL63" s="27">
        <v>0.38900000000000001</v>
      </c>
      <c r="UEM63" s="27">
        <f>UEM62*UEL63</f>
        <v>8.5579999999999998</v>
      </c>
      <c r="UEN63" s="26"/>
      <c r="UEO63" s="27"/>
      <c r="UEP63" s="92">
        <v>6</v>
      </c>
      <c r="UEQ63" s="27">
        <f>UEM63*UEP63</f>
        <v>51.347999999999999</v>
      </c>
      <c r="UER63" s="26"/>
      <c r="UES63" s="27"/>
      <c r="UET63" s="28">
        <f>UEO63+UEQ63+UES63</f>
        <v>51.347999999999999</v>
      </c>
      <c r="UOD63" s="23"/>
      <c r="UOE63" s="24"/>
      <c r="UOF63" s="25" t="s">
        <v>13</v>
      </c>
      <c r="UOG63" s="26" t="s">
        <v>14</v>
      </c>
      <c r="UOH63" s="27">
        <v>0.38900000000000001</v>
      </c>
      <c r="UOI63" s="27">
        <f>UOI62*UOH63</f>
        <v>8.5579999999999998</v>
      </c>
      <c r="UOJ63" s="26"/>
      <c r="UOK63" s="27"/>
      <c r="UOL63" s="92">
        <v>6</v>
      </c>
      <c r="UOM63" s="27">
        <f>UOI63*UOL63</f>
        <v>51.347999999999999</v>
      </c>
      <c r="UON63" s="26"/>
      <c r="UOO63" s="27"/>
      <c r="UOP63" s="28">
        <f>UOK63+UOM63+UOO63</f>
        <v>51.347999999999999</v>
      </c>
      <c r="UXZ63" s="23"/>
      <c r="UYA63" s="24"/>
      <c r="UYB63" s="25" t="s">
        <v>13</v>
      </c>
      <c r="UYC63" s="26" t="s">
        <v>14</v>
      </c>
      <c r="UYD63" s="27">
        <v>0.38900000000000001</v>
      </c>
      <c r="UYE63" s="27">
        <f>UYE62*UYD63</f>
        <v>8.5579999999999998</v>
      </c>
      <c r="UYF63" s="26"/>
      <c r="UYG63" s="27"/>
      <c r="UYH63" s="92">
        <v>6</v>
      </c>
      <c r="UYI63" s="27">
        <f>UYE63*UYH63</f>
        <v>51.347999999999999</v>
      </c>
      <c r="UYJ63" s="26"/>
      <c r="UYK63" s="27"/>
      <c r="UYL63" s="28">
        <f>UYG63+UYI63+UYK63</f>
        <v>51.347999999999999</v>
      </c>
      <c r="VHV63" s="23"/>
      <c r="VHW63" s="24"/>
      <c r="VHX63" s="25" t="s">
        <v>13</v>
      </c>
      <c r="VHY63" s="26" t="s">
        <v>14</v>
      </c>
      <c r="VHZ63" s="27">
        <v>0.38900000000000001</v>
      </c>
      <c r="VIA63" s="27">
        <f>VIA62*VHZ63</f>
        <v>8.5579999999999998</v>
      </c>
      <c r="VIB63" s="26"/>
      <c r="VIC63" s="27"/>
      <c r="VID63" s="92">
        <v>6</v>
      </c>
      <c r="VIE63" s="27">
        <f>VIA63*VID63</f>
        <v>51.347999999999999</v>
      </c>
      <c r="VIF63" s="26"/>
      <c r="VIG63" s="27"/>
      <c r="VIH63" s="28">
        <f>VIC63+VIE63+VIG63</f>
        <v>51.347999999999999</v>
      </c>
      <c r="VRR63" s="23"/>
      <c r="VRS63" s="24"/>
      <c r="VRT63" s="25" t="s">
        <v>13</v>
      </c>
      <c r="VRU63" s="26" t="s">
        <v>14</v>
      </c>
      <c r="VRV63" s="27">
        <v>0.38900000000000001</v>
      </c>
      <c r="VRW63" s="27">
        <f>VRW62*VRV63</f>
        <v>8.5579999999999998</v>
      </c>
      <c r="VRX63" s="26"/>
      <c r="VRY63" s="27"/>
      <c r="VRZ63" s="92">
        <v>6</v>
      </c>
      <c r="VSA63" s="27">
        <f>VRW63*VRZ63</f>
        <v>51.347999999999999</v>
      </c>
      <c r="VSB63" s="26"/>
      <c r="VSC63" s="27"/>
      <c r="VSD63" s="28">
        <f>VRY63+VSA63+VSC63</f>
        <v>51.347999999999999</v>
      </c>
      <c r="WBN63" s="23"/>
      <c r="WBO63" s="24"/>
      <c r="WBP63" s="25" t="s">
        <v>13</v>
      </c>
      <c r="WBQ63" s="26" t="s">
        <v>14</v>
      </c>
      <c r="WBR63" s="27">
        <v>0.38900000000000001</v>
      </c>
      <c r="WBS63" s="27">
        <f>WBS62*WBR63</f>
        <v>8.5579999999999998</v>
      </c>
      <c r="WBT63" s="26"/>
      <c r="WBU63" s="27"/>
      <c r="WBV63" s="92">
        <v>6</v>
      </c>
      <c r="WBW63" s="27">
        <f>WBS63*WBV63</f>
        <v>51.347999999999999</v>
      </c>
      <c r="WBX63" s="26"/>
      <c r="WBY63" s="27"/>
      <c r="WBZ63" s="28">
        <f>WBU63+WBW63+WBY63</f>
        <v>51.347999999999999</v>
      </c>
      <c r="WLJ63" s="23"/>
      <c r="WLK63" s="24"/>
      <c r="WLL63" s="25" t="s">
        <v>13</v>
      </c>
      <c r="WLM63" s="26" t="s">
        <v>14</v>
      </c>
      <c r="WLN63" s="27">
        <v>0.38900000000000001</v>
      </c>
      <c r="WLO63" s="27">
        <f>WLO62*WLN63</f>
        <v>8.5579999999999998</v>
      </c>
      <c r="WLP63" s="26"/>
      <c r="WLQ63" s="27"/>
      <c r="WLR63" s="92">
        <v>6</v>
      </c>
      <c r="WLS63" s="27">
        <f>WLO63*WLR63</f>
        <v>51.347999999999999</v>
      </c>
      <c r="WLT63" s="26"/>
      <c r="WLU63" s="27"/>
      <c r="WLV63" s="28">
        <f>WLQ63+WLS63+WLU63</f>
        <v>51.347999999999999</v>
      </c>
      <c r="WVF63" s="23"/>
      <c r="WVG63" s="24"/>
      <c r="WVH63" s="25" t="s">
        <v>13</v>
      </c>
      <c r="WVI63" s="26" t="s">
        <v>14</v>
      </c>
      <c r="WVJ63" s="27">
        <v>0.38900000000000001</v>
      </c>
      <c r="WVK63" s="27">
        <f>WVK62*WVJ63</f>
        <v>8.5579999999999998</v>
      </c>
      <c r="WVL63" s="26"/>
      <c r="WVM63" s="27"/>
      <c r="WVN63" s="92">
        <v>6</v>
      </c>
      <c r="WVO63" s="27">
        <f>WVK63*WVN63</f>
        <v>51.347999999999999</v>
      </c>
      <c r="WVP63" s="26"/>
      <c r="WVQ63" s="27"/>
      <c r="WVR63" s="28">
        <f>WVM63+WVO63+WVQ63</f>
        <v>51.347999999999999</v>
      </c>
    </row>
    <row r="64" spans="1:16138" s="29" customFormat="1" ht="21" customHeight="1" x14ac:dyDescent="0.25">
      <c r="A64" s="23"/>
      <c r="B64" s="24"/>
      <c r="C64" s="94" t="s">
        <v>25</v>
      </c>
      <c r="D64" s="95" t="s">
        <v>16</v>
      </c>
      <c r="E64" s="96">
        <v>0.151</v>
      </c>
      <c r="F64" s="27">
        <f>E64*$F$62</f>
        <v>0.755</v>
      </c>
      <c r="G64" s="96"/>
      <c r="H64" s="95"/>
      <c r="I64" s="95"/>
      <c r="J64" s="97"/>
      <c r="K64" s="88"/>
      <c r="L64" s="18">
        <f>K64*F64</f>
        <v>0</v>
      </c>
      <c r="M64" s="16">
        <f t="shared" si="3"/>
        <v>0</v>
      </c>
      <c r="IT64" s="23"/>
      <c r="IU64" s="24"/>
      <c r="IV64" s="94" t="s">
        <v>25</v>
      </c>
      <c r="IW64" s="95" t="s">
        <v>16</v>
      </c>
      <c r="IX64" s="96">
        <v>0.151</v>
      </c>
      <c r="IY64" s="27">
        <f>IY62*IX64</f>
        <v>3.3220000000000001</v>
      </c>
      <c r="IZ64" s="95"/>
      <c r="JA64" s="95"/>
      <c r="JB64" s="95"/>
      <c r="JC64" s="97"/>
      <c r="JD64" s="88">
        <v>3.2</v>
      </c>
      <c r="JE64" s="88">
        <f>IY64*JD64</f>
        <v>10.630400000000002</v>
      </c>
      <c r="JF64" s="28">
        <f>JA64+JC64+JE64</f>
        <v>10.630400000000002</v>
      </c>
      <c r="SP64" s="23"/>
      <c r="SQ64" s="24"/>
      <c r="SR64" s="94" t="s">
        <v>25</v>
      </c>
      <c r="SS64" s="95" t="s">
        <v>16</v>
      </c>
      <c r="ST64" s="96">
        <v>0.151</v>
      </c>
      <c r="SU64" s="27">
        <f>SU62*ST64</f>
        <v>3.3220000000000001</v>
      </c>
      <c r="SV64" s="95"/>
      <c r="SW64" s="95"/>
      <c r="SX64" s="95"/>
      <c r="SY64" s="97"/>
      <c r="SZ64" s="88">
        <v>3.2</v>
      </c>
      <c r="TA64" s="88">
        <f>SU64*SZ64</f>
        <v>10.630400000000002</v>
      </c>
      <c r="TB64" s="28">
        <f>SW64+SY64+TA64</f>
        <v>10.630400000000002</v>
      </c>
      <c r="ACL64" s="23"/>
      <c r="ACM64" s="24"/>
      <c r="ACN64" s="94" t="s">
        <v>25</v>
      </c>
      <c r="ACO64" s="95" t="s">
        <v>16</v>
      </c>
      <c r="ACP64" s="96">
        <v>0.151</v>
      </c>
      <c r="ACQ64" s="27">
        <f>ACQ62*ACP64</f>
        <v>3.3220000000000001</v>
      </c>
      <c r="ACR64" s="95"/>
      <c r="ACS64" s="95"/>
      <c r="ACT64" s="95"/>
      <c r="ACU64" s="97"/>
      <c r="ACV64" s="88">
        <v>3.2</v>
      </c>
      <c r="ACW64" s="88">
        <f>ACQ64*ACV64</f>
        <v>10.630400000000002</v>
      </c>
      <c r="ACX64" s="28">
        <f>ACS64+ACU64+ACW64</f>
        <v>10.630400000000002</v>
      </c>
      <c r="AMH64" s="23"/>
      <c r="AMI64" s="24"/>
      <c r="AMJ64" s="94" t="s">
        <v>25</v>
      </c>
      <c r="AMK64" s="95" t="s">
        <v>16</v>
      </c>
      <c r="AML64" s="96">
        <v>0.151</v>
      </c>
      <c r="AMM64" s="27">
        <f>AMM62*AML64</f>
        <v>3.3220000000000001</v>
      </c>
      <c r="AMN64" s="95"/>
      <c r="AMO64" s="95"/>
      <c r="AMP64" s="95"/>
      <c r="AMQ64" s="97"/>
      <c r="AMR64" s="88">
        <v>3.2</v>
      </c>
      <c r="AMS64" s="88">
        <f>AMM64*AMR64</f>
        <v>10.630400000000002</v>
      </c>
      <c r="AMT64" s="28">
        <f>AMO64+AMQ64+AMS64</f>
        <v>10.630400000000002</v>
      </c>
      <c r="AWD64" s="23"/>
      <c r="AWE64" s="24"/>
      <c r="AWF64" s="94" t="s">
        <v>25</v>
      </c>
      <c r="AWG64" s="95" t="s">
        <v>16</v>
      </c>
      <c r="AWH64" s="96">
        <v>0.151</v>
      </c>
      <c r="AWI64" s="27">
        <f>AWI62*AWH64</f>
        <v>3.3220000000000001</v>
      </c>
      <c r="AWJ64" s="95"/>
      <c r="AWK64" s="95"/>
      <c r="AWL64" s="95"/>
      <c r="AWM64" s="97"/>
      <c r="AWN64" s="88">
        <v>3.2</v>
      </c>
      <c r="AWO64" s="88">
        <f>AWI64*AWN64</f>
        <v>10.630400000000002</v>
      </c>
      <c r="AWP64" s="28">
        <f>AWK64+AWM64+AWO64</f>
        <v>10.630400000000002</v>
      </c>
      <c r="BFZ64" s="23"/>
      <c r="BGA64" s="24"/>
      <c r="BGB64" s="94" t="s">
        <v>25</v>
      </c>
      <c r="BGC64" s="95" t="s">
        <v>16</v>
      </c>
      <c r="BGD64" s="96">
        <v>0.151</v>
      </c>
      <c r="BGE64" s="27">
        <f>BGE62*BGD64</f>
        <v>3.3220000000000001</v>
      </c>
      <c r="BGF64" s="95"/>
      <c r="BGG64" s="95"/>
      <c r="BGH64" s="95"/>
      <c r="BGI64" s="97"/>
      <c r="BGJ64" s="88">
        <v>3.2</v>
      </c>
      <c r="BGK64" s="88">
        <f>BGE64*BGJ64</f>
        <v>10.630400000000002</v>
      </c>
      <c r="BGL64" s="28">
        <f>BGG64+BGI64+BGK64</f>
        <v>10.630400000000002</v>
      </c>
      <c r="BPV64" s="23"/>
      <c r="BPW64" s="24"/>
      <c r="BPX64" s="94" t="s">
        <v>25</v>
      </c>
      <c r="BPY64" s="95" t="s">
        <v>16</v>
      </c>
      <c r="BPZ64" s="96">
        <v>0.151</v>
      </c>
      <c r="BQA64" s="27">
        <f>BQA62*BPZ64</f>
        <v>3.3220000000000001</v>
      </c>
      <c r="BQB64" s="95"/>
      <c r="BQC64" s="95"/>
      <c r="BQD64" s="95"/>
      <c r="BQE64" s="97"/>
      <c r="BQF64" s="88">
        <v>3.2</v>
      </c>
      <c r="BQG64" s="88">
        <f>BQA64*BQF64</f>
        <v>10.630400000000002</v>
      </c>
      <c r="BQH64" s="28">
        <f>BQC64+BQE64+BQG64</f>
        <v>10.630400000000002</v>
      </c>
      <c r="BZR64" s="23"/>
      <c r="BZS64" s="24"/>
      <c r="BZT64" s="94" t="s">
        <v>25</v>
      </c>
      <c r="BZU64" s="95" t="s">
        <v>16</v>
      </c>
      <c r="BZV64" s="96">
        <v>0.151</v>
      </c>
      <c r="BZW64" s="27">
        <f>BZW62*BZV64</f>
        <v>3.3220000000000001</v>
      </c>
      <c r="BZX64" s="95"/>
      <c r="BZY64" s="95"/>
      <c r="BZZ64" s="95"/>
      <c r="CAA64" s="97"/>
      <c r="CAB64" s="88">
        <v>3.2</v>
      </c>
      <c r="CAC64" s="88">
        <f>BZW64*CAB64</f>
        <v>10.630400000000002</v>
      </c>
      <c r="CAD64" s="28">
        <f>BZY64+CAA64+CAC64</f>
        <v>10.630400000000002</v>
      </c>
      <c r="CJN64" s="23"/>
      <c r="CJO64" s="24"/>
      <c r="CJP64" s="94" t="s">
        <v>25</v>
      </c>
      <c r="CJQ64" s="95" t="s">
        <v>16</v>
      </c>
      <c r="CJR64" s="96">
        <v>0.151</v>
      </c>
      <c r="CJS64" s="27">
        <f>CJS62*CJR64</f>
        <v>3.3220000000000001</v>
      </c>
      <c r="CJT64" s="95"/>
      <c r="CJU64" s="95"/>
      <c r="CJV64" s="95"/>
      <c r="CJW64" s="97"/>
      <c r="CJX64" s="88">
        <v>3.2</v>
      </c>
      <c r="CJY64" s="88">
        <f>CJS64*CJX64</f>
        <v>10.630400000000002</v>
      </c>
      <c r="CJZ64" s="28">
        <f>CJU64+CJW64+CJY64</f>
        <v>10.630400000000002</v>
      </c>
      <c r="CTJ64" s="23"/>
      <c r="CTK64" s="24"/>
      <c r="CTL64" s="94" t="s">
        <v>25</v>
      </c>
      <c r="CTM64" s="95" t="s">
        <v>16</v>
      </c>
      <c r="CTN64" s="96">
        <v>0.151</v>
      </c>
      <c r="CTO64" s="27">
        <f>CTO62*CTN64</f>
        <v>3.3220000000000001</v>
      </c>
      <c r="CTP64" s="95"/>
      <c r="CTQ64" s="95"/>
      <c r="CTR64" s="95"/>
      <c r="CTS64" s="97"/>
      <c r="CTT64" s="88">
        <v>3.2</v>
      </c>
      <c r="CTU64" s="88">
        <f>CTO64*CTT64</f>
        <v>10.630400000000002</v>
      </c>
      <c r="CTV64" s="28">
        <f>CTQ64+CTS64+CTU64</f>
        <v>10.630400000000002</v>
      </c>
      <c r="DDF64" s="23"/>
      <c r="DDG64" s="24"/>
      <c r="DDH64" s="94" t="s">
        <v>25</v>
      </c>
      <c r="DDI64" s="95" t="s">
        <v>16</v>
      </c>
      <c r="DDJ64" s="96">
        <v>0.151</v>
      </c>
      <c r="DDK64" s="27">
        <f>DDK62*DDJ64</f>
        <v>3.3220000000000001</v>
      </c>
      <c r="DDL64" s="95"/>
      <c r="DDM64" s="95"/>
      <c r="DDN64" s="95"/>
      <c r="DDO64" s="97"/>
      <c r="DDP64" s="88">
        <v>3.2</v>
      </c>
      <c r="DDQ64" s="88">
        <f>DDK64*DDP64</f>
        <v>10.630400000000002</v>
      </c>
      <c r="DDR64" s="28">
        <f>DDM64+DDO64+DDQ64</f>
        <v>10.630400000000002</v>
      </c>
      <c r="DNB64" s="23"/>
      <c r="DNC64" s="24"/>
      <c r="DND64" s="94" t="s">
        <v>25</v>
      </c>
      <c r="DNE64" s="95" t="s">
        <v>16</v>
      </c>
      <c r="DNF64" s="96">
        <v>0.151</v>
      </c>
      <c r="DNG64" s="27">
        <f>DNG62*DNF64</f>
        <v>3.3220000000000001</v>
      </c>
      <c r="DNH64" s="95"/>
      <c r="DNI64" s="95"/>
      <c r="DNJ64" s="95"/>
      <c r="DNK64" s="97"/>
      <c r="DNL64" s="88">
        <v>3.2</v>
      </c>
      <c r="DNM64" s="88">
        <f>DNG64*DNL64</f>
        <v>10.630400000000002</v>
      </c>
      <c r="DNN64" s="28">
        <f>DNI64+DNK64+DNM64</f>
        <v>10.630400000000002</v>
      </c>
      <c r="DWX64" s="23"/>
      <c r="DWY64" s="24"/>
      <c r="DWZ64" s="94" t="s">
        <v>25</v>
      </c>
      <c r="DXA64" s="95" t="s">
        <v>16</v>
      </c>
      <c r="DXB64" s="96">
        <v>0.151</v>
      </c>
      <c r="DXC64" s="27">
        <f>DXC62*DXB64</f>
        <v>3.3220000000000001</v>
      </c>
      <c r="DXD64" s="95"/>
      <c r="DXE64" s="95"/>
      <c r="DXF64" s="95"/>
      <c r="DXG64" s="97"/>
      <c r="DXH64" s="88">
        <v>3.2</v>
      </c>
      <c r="DXI64" s="88">
        <f>DXC64*DXH64</f>
        <v>10.630400000000002</v>
      </c>
      <c r="DXJ64" s="28">
        <f>DXE64+DXG64+DXI64</f>
        <v>10.630400000000002</v>
      </c>
      <c r="EGT64" s="23"/>
      <c r="EGU64" s="24"/>
      <c r="EGV64" s="94" t="s">
        <v>25</v>
      </c>
      <c r="EGW64" s="95" t="s">
        <v>16</v>
      </c>
      <c r="EGX64" s="96">
        <v>0.151</v>
      </c>
      <c r="EGY64" s="27">
        <f>EGY62*EGX64</f>
        <v>3.3220000000000001</v>
      </c>
      <c r="EGZ64" s="95"/>
      <c r="EHA64" s="95"/>
      <c r="EHB64" s="95"/>
      <c r="EHC64" s="97"/>
      <c r="EHD64" s="88">
        <v>3.2</v>
      </c>
      <c r="EHE64" s="88">
        <f>EGY64*EHD64</f>
        <v>10.630400000000002</v>
      </c>
      <c r="EHF64" s="28">
        <f>EHA64+EHC64+EHE64</f>
        <v>10.630400000000002</v>
      </c>
      <c r="EQP64" s="23"/>
      <c r="EQQ64" s="24"/>
      <c r="EQR64" s="94" t="s">
        <v>25</v>
      </c>
      <c r="EQS64" s="95" t="s">
        <v>16</v>
      </c>
      <c r="EQT64" s="96">
        <v>0.151</v>
      </c>
      <c r="EQU64" s="27">
        <f>EQU62*EQT64</f>
        <v>3.3220000000000001</v>
      </c>
      <c r="EQV64" s="95"/>
      <c r="EQW64" s="95"/>
      <c r="EQX64" s="95"/>
      <c r="EQY64" s="97"/>
      <c r="EQZ64" s="88">
        <v>3.2</v>
      </c>
      <c r="ERA64" s="88">
        <f>EQU64*EQZ64</f>
        <v>10.630400000000002</v>
      </c>
      <c r="ERB64" s="28">
        <f>EQW64+EQY64+ERA64</f>
        <v>10.630400000000002</v>
      </c>
      <c r="FAL64" s="23"/>
      <c r="FAM64" s="24"/>
      <c r="FAN64" s="94" t="s">
        <v>25</v>
      </c>
      <c r="FAO64" s="95" t="s">
        <v>16</v>
      </c>
      <c r="FAP64" s="96">
        <v>0.151</v>
      </c>
      <c r="FAQ64" s="27">
        <f>FAQ62*FAP64</f>
        <v>3.3220000000000001</v>
      </c>
      <c r="FAR64" s="95"/>
      <c r="FAS64" s="95"/>
      <c r="FAT64" s="95"/>
      <c r="FAU64" s="97"/>
      <c r="FAV64" s="88">
        <v>3.2</v>
      </c>
      <c r="FAW64" s="88">
        <f>FAQ64*FAV64</f>
        <v>10.630400000000002</v>
      </c>
      <c r="FAX64" s="28">
        <f>FAS64+FAU64+FAW64</f>
        <v>10.630400000000002</v>
      </c>
      <c r="FKH64" s="23"/>
      <c r="FKI64" s="24"/>
      <c r="FKJ64" s="94" t="s">
        <v>25</v>
      </c>
      <c r="FKK64" s="95" t="s">
        <v>16</v>
      </c>
      <c r="FKL64" s="96">
        <v>0.151</v>
      </c>
      <c r="FKM64" s="27">
        <f>FKM62*FKL64</f>
        <v>3.3220000000000001</v>
      </c>
      <c r="FKN64" s="95"/>
      <c r="FKO64" s="95"/>
      <c r="FKP64" s="95"/>
      <c r="FKQ64" s="97"/>
      <c r="FKR64" s="88">
        <v>3.2</v>
      </c>
      <c r="FKS64" s="88">
        <f>FKM64*FKR64</f>
        <v>10.630400000000002</v>
      </c>
      <c r="FKT64" s="28">
        <f>FKO64+FKQ64+FKS64</f>
        <v>10.630400000000002</v>
      </c>
      <c r="FUD64" s="23"/>
      <c r="FUE64" s="24"/>
      <c r="FUF64" s="94" t="s">
        <v>25</v>
      </c>
      <c r="FUG64" s="95" t="s">
        <v>16</v>
      </c>
      <c r="FUH64" s="96">
        <v>0.151</v>
      </c>
      <c r="FUI64" s="27">
        <f>FUI62*FUH64</f>
        <v>3.3220000000000001</v>
      </c>
      <c r="FUJ64" s="95"/>
      <c r="FUK64" s="95"/>
      <c r="FUL64" s="95"/>
      <c r="FUM64" s="97"/>
      <c r="FUN64" s="88">
        <v>3.2</v>
      </c>
      <c r="FUO64" s="88">
        <f>FUI64*FUN64</f>
        <v>10.630400000000002</v>
      </c>
      <c r="FUP64" s="28">
        <f>FUK64+FUM64+FUO64</f>
        <v>10.630400000000002</v>
      </c>
      <c r="GDZ64" s="23"/>
      <c r="GEA64" s="24"/>
      <c r="GEB64" s="94" t="s">
        <v>25</v>
      </c>
      <c r="GEC64" s="95" t="s">
        <v>16</v>
      </c>
      <c r="GED64" s="96">
        <v>0.151</v>
      </c>
      <c r="GEE64" s="27">
        <f>GEE62*GED64</f>
        <v>3.3220000000000001</v>
      </c>
      <c r="GEF64" s="95"/>
      <c r="GEG64" s="95"/>
      <c r="GEH64" s="95"/>
      <c r="GEI64" s="97"/>
      <c r="GEJ64" s="88">
        <v>3.2</v>
      </c>
      <c r="GEK64" s="88">
        <f>GEE64*GEJ64</f>
        <v>10.630400000000002</v>
      </c>
      <c r="GEL64" s="28">
        <f>GEG64+GEI64+GEK64</f>
        <v>10.630400000000002</v>
      </c>
      <c r="GNV64" s="23"/>
      <c r="GNW64" s="24"/>
      <c r="GNX64" s="94" t="s">
        <v>25</v>
      </c>
      <c r="GNY64" s="95" t="s">
        <v>16</v>
      </c>
      <c r="GNZ64" s="96">
        <v>0.151</v>
      </c>
      <c r="GOA64" s="27">
        <f>GOA62*GNZ64</f>
        <v>3.3220000000000001</v>
      </c>
      <c r="GOB64" s="95"/>
      <c r="GOC64" s="95"/>
      <c r="GOD64" s="95"/>
      <c r="GOE64" s="97"/>
      <c r="GOF64" s="88">
        <v>3.2</v>
      </c>
      <c r="GOG64" s="88">
        <f>GOA64*GOF64</f>
        <v>10.630400000000002</v>
      </c>
      <c r="GOH64" s="28">
        <f>GOC64+GOE64+GOG64</f>
        <v>10.630400000000002</v>
      </c>
      <c r="GXR64" s="23"/>
      <c r="GXS64" s="24"/>
      <c r="GXT64" s="94" t="s">
        <v>25</v>
      </c>
      <c r="GXU64" s="95" t="s">
        <v>16</v>
      </c>
      <c r="GXV64" s="96">
        <v>0.151</v>
      </c>
      <c r="GXW64" s="27">
        <f>GXW62*GXV64</f>
        <v>3.3220000000000001</v>
      </c>
      <c r="GXX64" s="95"/>
      <c r="GXY64" s="95"/>
      <c r="GXZ64" s="95"/>
      <c r="GYA64" s="97"/>
      <c r="GYB64" s="88">
        <v>3.2</v>
      </c>
      <c r="GYC64" s="88">
        <f>GXW64*GYB64</f>
        <v>10.630400000000002</v>
      </c>
      <c r="GYD64" s="28">
        <f>GXY64+GYA64+GYC64</f>
        <v>10.630400000000002</v>
      </c>
      <c r="HHN64" s="23"/>
      <c r="HHO64" s="24"/>
      <c r="HHP64" s="94" t="s">
        <v>25</v>
      </c>
      <c r="HHQ64" s="95" t="s">
        <v>16</v>
      </c>
      <c r="HHR64" s="96">
        <v>0.151</v>
      </c>
      <c r="HHS64" s="27">
        <f>HHS62*HHR64</f>
        <v>3.3220000000000001</v>
      </c>
      <c r="HHT64" s="95"/>
      <c r="HHU64" s="95"/>
      <c r="HHV64" s="95"/>
      <c r="HHW64" s="97"/>
      <c r="HHX64" s="88">
        <v>3.2</v>
      </c>
      <c r="HHY64" s="88">
        <f>HHS64*HHX64</f>
        <v>10.630400000000002</v>
      </c>
      <c r="HHZ64" s="28">
        <f>HHU64+HHW64+HHY64</f>
        <v>10.630400000000002</v>
      </c>
      <c r="HRJ64" s="23"/>
      <c r="HRK64" s="24"/>
      <c r="HRL64" s="94" t="s">
        <v>25</v>
      </c>
      <c r="HRM64" s="95" t="s">
        <v>16</v>
      </c>
      <c r="HRN64" s="96">
        <v>0.151</v>
      </c>
      <c r="HRO64" s="27">
        <f>HRO62*HRN64</f>
        <v>3.3220000000000001</v>
      </c>
      <c r="HRP64" s="95"/>
      <c r="HRQ64" s="95"/>
      <c r="HRR64" s="95"/>
      <c r="HRS64" s="97"/>
      <c r="HRT64" s="88">
        <v>3.2</v>
      </c>
      <c r="HRU64" s="88">
        <f>HRO64*HRT64</f>
        <v>10.630400000000002</v>
      </c>
      <c r="HRV64" s="28">
        <f>HRQ64+HRS64+HRU64</f>
        <v>10.630400000000002</v>
      </c>
      <c r="IBF64" s="23"/>
      <c r="IBG64" s="24"/>
      <c r="IBH64" s="94" t="s">
        <v>25</v>
      </c>
      <c r="IBI64" s="95" t="s">
        <v>16</v>
      </c>
      <c r="IBJ64" s="96">
        <v>0.151</v>
      </c>
      <c r="IBK64" s="27">
        <f>IBK62*IBJ64</f>
        <v>3.3220000000000001</v>
      </c>
      <c r="IBL64" s="95"/>
      <c r="IBM64" s="95"/>
      <c r="IBN64" s="95"/>
      <c r="IBO64" s="97"/>
      <c r="IBP64" s="88">
        <v>3.2</v>
      </c>
      <c r="IBQ64" s="88">
        <f>IBK64*IBP64</f>
        <v>10.630400000000002</v>
      </c>
      <c r="IBR64" s="28">
        <f>IBM64+IBO64+IBQ64</f>
        <v>10.630400000000002</v>
      </c>
      <c r="ILB64" s="23"/>
      <c r="ILC64" s="24"/>
      <c r="ILD64" s="94" t="s">
        <v>25</v>
      </c>
      <c r="ILE64" s="95" t="s">
        <v>16</v>
      </c>
      <c r="ILF64" s="96">
        <v>0.151</v>
      </c>
      <c r="ILG64" s="27">
        <f>ILG62*ILF64</f>
        <v>3.3220000000000001</v>
      </c>
      <c r="ILH64" s="95"/>
      <c r="ILI64" s="95"/>
      <c r="ILJ64" s="95"/>
      <c r="ILK64" s="97"/>
      <c r="ILL64" s="88">
        <v>3.2</v>
      </c>
      <c r="ILM64" s="88">
        <f>ILG64*ILL64</f>
        <v>10.630400000000002</v>
      </c>
      <c r="ILN64" s="28">
        <f>ILI64+ILK64+ILM64</f>
        <v>10.630400000000002</v>
      </c>
      <c r="IUX64" s="23"/>
      <c r="IUY64" s="24"/>
      <c r="IUZ64" s="94" t="s">
        <v>25</v>
      </c>
      <c r="IVA64" s="95" t="s">
        <v>16</v>
      </c>
      <c r="IVB64" s="96">
        <v>0.151</v>
      </c>
      <c r="IVC64" s="27">
        <f>IVC62*IVB64</f>
        <v>3.3220000000000001</v>
      </c>
      <c r="IVD64" s="95"/>
      <c r="IVE64" s="95"/>
      <c r="IVF64" s="95"/>
      <c r="IVG64" s="97"/>
      <c r="IVH64" s="88">
        <v>3.2</v>
      </c>
      <c r="IVI64" s="88">
        <f>IVC64*IVH64</f>
        <v>10.630400000000002</v>
      </c>
      <c r="IVJ64" s="28">
        <f>IVE64+IVG64+IVI64</f>
        <v>10.630400000000002</v>
      </c>
      <c r="JET64" s="23"/>
      <c r="JEU64" s="24"/>
      <c r="JEV64" s="94" t="s">
        <v>25</v>
      </c>
      <c r="JEW64" s="95" t="s">
        <v>16</v>
      </c>
      <c r="JEX64" s="96">
        <v>0.151</v>
      </c>
      <c r="JEY64" s="27">
        <f>JEY62*JEX64</f>
        <v>3.3220000000000001</v>
      </c>
      <c r="JEZ64" s="95"/>
      <c r="JFA64" s="95"/>
      <c r="JFB64" s="95"/>
      <c r="JFC64" s="97"/>
      <c r="JFD64" s="88">
        <v>3.2</v>
      </c>
      <c r="JFE64" s="88">
        <f>JEY64*JFD64</f>
        <v>10.630400000000002</v>
      </c>
      <c r="JFF64" s="28">
        <f>JFA64+JFC64+JFE64</f>
        <v>10.630400000000002</v>
      </c>
      <c r="JOP64" s="23"/>
      <c r="JOQ64" s="24"/>
      <c r="JOR64" s="94" t="s">
        <v>25</v>
      </c>
      <c r="JOS64" s="95" t="s">
        <v>16</v>
      </c>
      <c r="JOT64" s="96">
        <v>0.151</v>
      </c>
      <c r="JOU64" s="27">
        <f>JOU62*JOT64</f>
        <v>3.3220000000000001</v>
      </c>
      <c r="JOV64" s="95"/>
      <c r="JOW64" s="95"/>
      <c r="JOX64" s="95"/>
      <c r="JOY64" s="97"/>
      <c r="JOZ64" s="88">
        <v>3.2</v>
      </c>
      <c r="JPA64" s="88">
        <f>JOU64*JOZ64</f>
        <v>10.630400000000002</v>
      </c>
      <c r="JPB64" s="28">
        <f>JOW64+JOY64+JPA64</f>
        <v>10.630400000000002</v>
      </c>
      <c r="JYL64" s="23"/>
      <c r="JYM64" s="24"/>
      <c r="JYN64" s="94" t="s">
        <v>25</v>
      </c>
      <c r="JYO64" s="95" t="s">
        <v>16</v>
      </c>
      <c r="JYP64" s="96">
        <v>0.151</v>
      </c>
      <c r="JYQ64" s="27">
        <f>JYQ62*JYP64</f>
        <v>3.3220000000000001</v>
      </c>
      <c r="JYR64" s="95"/>
      <c r="JYS64" s="95"/>
      <c r="JYT64" s="95"/>
      <c r="JYU64" s="97"/>
      <c r="JYV64" s="88">
        <v>3.2</v>
      </c>
      <c r="JYW64" s="88">
        <f>JYQ64*JYV64</f>
        <v>10.630400000000002</v>
      </c>
      <c r="JYX64" s="28">
        <f>JYS64+JYU64+JYW64</f>
        <v>10.630400000000002</v>
      </c>
      <c r="KIH64" s="23"/>
      <c r="KII64" s="24"/>
      <c r="KIJ64" s="94" t="s">
        <v>25</v>
      </c>
      <c r="KIK64" s="95" t="s">
        <v>16</v>
      </c>
      <c r="KIL64" s="96">
        <v>0.151</v>
      </c>
      <c r="KIM64" s="27">
        <f>KIM62*KIL64</f>
        <v>3.3220000000000001</v>
      </c>
      <c r="KIN64" s="95"/>
      <c r="KIO64" s="95"/>
      <c r="KIP64" s="95"/>
      <c r="KIQ64" s="97"/>
      <c r="KIR64" s="88">
        <v>3.2</v>
      </c>
      <c r="KIS64" s="88">
        <f>KIM64*KIR64</f>
        <v>10.630400000000002</v>
      </c>
      <c r="KIT64" s="28">
        <f>KIO64+KIQ64+KIS64</f>
        <v>10.630400000000002</v>
      </c>
      <c r="KSD64" s="23"/>
      <c r="KSE64" s="24"/>
      <c r="KSF64" s="94" t="s">
        <v>25</v>
      </c>
      <c r="KSG64" s="95" t="s">
        <v>16</v>
      </c>
      <c r="KSH64" s="96">
        <v>0.151</v>
      </c>
      <c r="KSI64" s="27">
        <f>KSI62*KSH64</f>
        <v>3.3220000000000001</v>
      </c>
      <c r="KSJ64" s="95"/>
      <c r="KSK64" s="95"/>
      <c r="KSL64" s="95"/>
      <c r="KSM64" s="97"/>
      <c r="KSN64" s="88">
        <v>3.2</v>
      </c>
      <c r="KSO64" s="88">
        <f>KSI64*KSN64</f>
        <v>10.630400000000002</v>
      </c>
      <c r="KSP64" s="28">
        <f>KSK64+KSM64+KSO64</f>
        <v>10.630400000000002</v>
      </c>
      <c r="LBZ64" s="23"/>
      <c r="LCA64" s="24"/>
      <c r="LCB64" s="94" t="s">
        <v>25</v>
      </c>
      <c r="LCC64" s="95" t="s">
        <v>16</v>
      </c>
      <c r="LCD64" s="96">
        <v>0.151</v>
      </c>
      <c r="LCE64" s="27">
        <f>LCE62*LCD64</f>
        <v>3.3220000000000001</v>
      </c>
      <c r="LCF64" s="95"/>
      <c r="LCG64" s="95"/>
      <c r="LCH64" s="95"/>
      <c r="LCI64" s="97"/>
      <c r="LCJ64" s="88">
        <v>3.2</v>
      </c>
      <c r="LCK64" s="88">
        <f>LCE64*LCJ64</f>
        <v>10.630400000000002</v>
      </c>
      <c r="LCL64" s="28">
        <f>LCG64+LCI64+LCK64</f>
        <v>10.630400000000002</v>
      </c>
      <c r="LLV64" s="23"/>
      <c r="LLW64" s="24"/>
      <c r="LLX64" s="94" t="s">
        <v>25</v>
      </c>
      <c r="LLY64" s="95" t="s">
        <v>16</v>
      </c>
      <c r="LLZ64" s="96">
        <v>0.151</v>
      </c>
      <c r="LMA64" s="27">
        <f>LMA62*LLZ64</f>
        <v>3.3220000000000001</v>
      </c>
      <c r="LMB64" s="95"/>
      <c r="LMC64" s="95"/>
      <c r="LMD64" s="95"/>
      <c r="LME64" s="97"/>
      <c r="LMF64" s="88">
        <v>3.2</v>
      </c>
      <c r="LMG64" s="88">
        <f>LMA64*LMF64</f>
        <v>10.630400000000002</v>
      </c>
      <c r="LMH64" s="28">
        <f>LMC64+LME64+LMG64</f>
        <v>10.630400000000002</v>
      </c>
      <c r="LVR64" s="23"/>
      <c r="LVS64" s="24"/>
      <c r="LVT64" s="94" t="s">
        <v>25</v>
      </c>
      <c r="LVU64" s="95" t="s">
        <v>16</v>
      </c>
      <c r="LVV64" s="96">
        <v>0.151</v>
      </c>
      <c r="LVW64" s="27">
        <f>LVW62*LVV64</f>
        <v>3.3220000000000001</v>
      </c>
      <c r="LVX64" s="95"/>
      <c r="LVY64" s="95"/>
      <c r="LVZ64" s="95"/>
      <c r="LWA64" s="97"/>
      <c r="LWB64" s="88">
        <v>3.2</v>
      </c>
      <c r="LWC64" s="88">
        <f>LVW64*LWB64</f>
        <v>10.630400000000002</v>
      </c>
      <c r="LWD64" s="28">
        <f>LVY64+LWA64+LWC64</f>
        <v>10.630400000000002</v>
      </c>
      <c r="MFN64" s="23"/>
      <c r="MFO64" s="24"/>
      <c r="MFP64" s="94" t="s">
        <v>25</v>
      </c>
      <c r="MFQ64" s="95" t="s">
        <v>16</v>
      </c>
      <c r="MFR64" s="96">
        <v>0.151</v>
      </c>
      <c r="MFS64" s="27">
        <f>MFS62*MFR64</f>
        <v>3.3220000000000001</v>
      </c>
      <c r="MFT64" s="95"/>
      <c r="MFU64" s="95"/>
      <c r="MFV64" s="95"/>
      <c r="MFW64" s="97"/>
      <c r="MFX64" s="88">
        <v>3.2</v>
      </c>
      <c r="MFY64" s="88">
        <f>MFS64*MFX64</f>
        <v>10.630400000000002</v>
      </c>
      <c r="MFZ64" s="28">
        <f>MFU64+MFW64+MFY64</f>
        <v>10.630400000000002</v>
      </c>
      <c r="MPJ64" s="23"/>
      <c r="MPK64" s="24"/>
      <c r="MPL64" s="94" t="s">
        <v>25</v>
      </c>
      <c r="MPM64" s="95" t="s">
        <v>16</v>
      </c>
      <c r="MPN64" s="96">
        <v>0.151</v>
      </c>
      <c r="MPO64" s="27">
        <f>MPO62*MPN64</f>
        <v>3.3220000000000001</v>
      </c>
      <c r="MPP64" s="95"/>
      <c r="MPQ64" s="95"/>
      <c r="MPR64" s="95"/>
      <c r="MPS64" s="97"/>
      <c r="MPT64" s="88">
        <v>3.2</v>
      </c>
      <c r="MPU64" s="88">
        <f>MPO64*MPT64</f>
        <v>10.630400000000002</v>
      </c>
      <c r="MPV64" s="28">
        <f>MPQ64+MPS64+MPU64</f>
        <v>10.630400000000002</v>
      </c>
      <c r="MZF64" s="23"/>
      <c r="MZG64" s="24"/>
      <c r="MZH64" s="94" t="s">
        <v>25</v>
      </c>
      <c r="MZI64" s="95" t="s">
        <v>16</v>
      </c>
      <c r="MZJ64" s="96">
        <v>0.151</v>
      </c>
      <c r="MZK64" s="27">
        <f>MZK62*MZJ64</f>
        <v>3.3220000000000001</v>
      </c>
      <c r="MZL64" s="95"/>
      <c r="MZM64" s="95"/>
      <c r="MZN64" s="95"/>
      <c r="MZO64" s="97"/>
      <c r="MZP64" s="88">
        <v>3.2</v>
      </c>
      <c r="MZQ64" s="88">
        <f>MZK64*MZP64</f>
        <v>10.630400000000002</v>
      </c>
      <c r="MZR64" s="28">
        <f>MZM64+MZO64+MZQ64</f>
        <v>10.630400000000002</v>
      </c>
      <c r="NJB64" s="23"/>
      <c r="NJC64" s="24"/>
      <c r="NJD64" s="94" t="s">
        <v>25</v>
      </c>
      <c r="NJE64" s="95" t="s">
        <v>16</v>
      </c>
      <c r="NJF64" s="96">
        <v>0.151</v>
      </c>
      <c r="NJG64" s="27">
        <f>NJG62*NJF64</f>
        <v>3.3220000000000001</v>
      </c>
      <c r="NJH64" s="95"/>
      <c r="NJI64" s="95"/>
      <c r="NJJ64" s="95"/>
      <c r="NJK64" s="97"/>
      <c r="NJL64" s="88">
        <v>3.2</v>
      </c>
      <c r="NJM64" s="88">
        <f>NJG64*NJL64</f>
        <v>10.630400000000002</v>
      </c>
      <c r="NJN64" s="28">
        <f>NJI64+NJK64+NJM64</f>
        <v>10.630400000000002</v>
      </c>
      <c r="NSX64" s="23"/>
      <c r="NSY64" s="24"/>
      <c r="NSZ64" s="94" t="s">
        <v>25</v>
      </c>
      <c r="NTA64" s="95" t="s">
        <v>16</v>
      </c>
      <c r="NTB64" s="96">
        <v>0.151</v>
      </c>
      <c r="NTC64" s="27">
        <f>NTC62*NTB64</f>
        <v>3.3220000000000001</v>
      </c>
      <c r="NTD64" s="95"/>
      <c r="NTE64" s="95"/>
      <c r="NTF64" s="95"/>
      <c r="NTG64" s="97"/>
      <c r="NTH64" s="88">
        <v>3.2</v>
      </c>
      <c r="NTI64" s="88">
        <f>NTC64*NTH64</f>
        <v>10.630400000000002</v>
      </c>
      <c r="NTJ64" s="28">
        <f>NTE64+NTG64+NTI64</f>
        <v>10.630400000000002</v>
      </c>
      <c r="OCT64" s="23"/>
      <c r="OCU64" s="24"/>
      <c r="OCV64" s="94" t="s">
        <v>25</v>
      </c>
      <c r="OCW64" s="95" t="s">
        <v>16</v>
      </c>
      <c r="OCX64" s="96">
        <v>0.151</v>
      </c>
      <c r="OCY64" s="27">
        <f>OCY62*OCX64</f>
        <v>3.3220000000000001</v>
      </c>
      <c r="OCZ64" s="95"/>
      <c r="ODA64" s="95"/>
      <c r="ODB64" s="95"/>
      <c r="ODC64" s="97"/>
      <c r="ODD64" s="88">
        <v>3.2</v>
      </c>
      <c r="ODE64" s="88">
        <f>OCY64*ODD64</f>
        <v>10.630400000000002</v>
      </c>
      <c r="ODF64" s="28">
        <f>ODA64+ODC64+ODE64</f>
        <v>10.630400000000002</v>
      </c>
      <c r="OMP64" s="23"/>
      <c r="OMQ64" s="24"/>
      <c r="OMR64" s="94" t="s">
        <v>25</v>
      </c>
      <c r="OMS64" s="95" t="s">
        <v>16</v>
      </c>
      <c r="OMT64" s="96">
        <v>0.151</v>
      </c>
      <c r="OMU64" s="27">
        <f>OMU62*OMT64</f>
        <v>3.3220000000000001</v>
      </c>
      <c r="OMV64" s="95"/>
      <c r="OMW64" s="95"/>
      <c r="OMX64" s="95"/>
      <c r="OMY64" s="97"/>
      <c r="OMZ64" s="88">
        <v>3.2</v>
      </c>
      <c r="ONA64" s="88">
        <f>OMU64*OMZ64</f>
        <v>10.630400000000002</v>
      </c>
      <c r="ONB64" s="28">
        <f>OMW64+OMY64+ONA64</f>
        <v>10.630400000000002</v>
      </c>
      <c r="OWL64" s="23"/>
      <c r="OWM64" s="24"/>
      <c r="OWN64" s="94" t="s">
        <v>25</v>
      </c>
      <c r="OWO64" s="95" t="s">
        <v>16</v>
      </c>
      <c r="OWP64" s="96">
        <v>0.151</v>
      </c>
      <c r="OWQ64" s="27">
        <f>OWQ62*OWP64</f>
        <v>3.3220000000000001</v>
      </c>
      <c r="OWR64" s="95"/>
      <c r="OWS64" s="95"/>
      <c r="OWT64" s="95"/>
      <c r="OWU64" s="97"/>
      <c r="OWV64" s="88">
        <v>3.2</v>
      </c>
      <c r="OWW64" s="88">
        <f>OWQ64*OWV64</f>
        <v>10.630400000000002</v>
      </c>
      <c r="OWX64" s="28">
        <f>OWS64+OWU64+OWW64</f>
        <v>10.630400000000002</v>
      </c>
      <c r="PGH64" s="23"/>
      <c r="PGI64" s="24"/>
      <c r="PGJ64" s="94" t="s">
        <v>25</v>
      </c>
      <c r="PGK64" s="95" t="s">
        <v>16</v>
      </c>
      <c r="PGL64" s="96">
        <v>0.151</v>
      </c>
      <c r="PGM64" s="27">
        <f>PGM62*PGL64</f>
        <v>3.3220000000000001</v>
      </c>
      <c r="PGN64" s="95"/>
      <c r="PGO64" s="95"/>
      <c r="PGP64" s="95"/>
      <c r="PGQ64" s="97"/>
      <c r="PGR64" s="88">
        <v>3.2</v>
      </c>
      <c r="PGS64" s="88">
        <f>PGM64*PGR64</f>
        <v>10.630400000000002</v>
      </c>
      <c r="PGT64" s="28">
        <f>PGO64+PGQ64+PGS64</f>
        <v>10.630400000000002</v>
      </c>
      <c r="PQD64" s="23"/>
      <c r="PQE64" s="24"/>
      <c r="PQF64" s="94" t="s">
        <v>25</v>
      </c>
      <c r="PQG64" s="95" t="s">
        <v>16</v>
      </c>
      <c r="PQH64" s="96">
        <v>0.151</v>
      </c>
      <c r="PQI64" s="27">
        <f>PQI62*PQH64</f>
        <v>3.3220000000000001</v>
      </c>
      <c r="PQJ64" s="95"/>
      <c r="PQK64" s="95"/>
      <c r="PQL64" s="95"/>
      <c r="PQM64" s="97"/>
      <c r="PQN64" s="88">
        <v>3.2</v>
      </c>
      <c r="PQO64" s="88">
        <f>PQI64*PQN64</f>
        <v>10.630400000000002</v>
      </c>
      <c r="PQP64" s="28">
        <f>PQK64+PQM64+PQO64</f>
        <v>10.630400000000002</v>
      </c>
      <c r="PZZ64" s="23"/>
      <c r="QAA64" s="24"/>
      <c r="QAB64" s="94" t="s">
        <v>25</v>
      </c>
      <c r="QAC64" s="95" t="s">
        <v>16</v>
      </c>
      <c r="QAD64" s="96">
        <v>0.151</v>
      </c>
      <c r="QAE64" s="27">
        <f>QAE62*QAD64</f>
        <v>3.3220000000000001</v>
      </c>
      <c r="QAF64" s="95"/>
      <c r="QAG64" s="95"/>
      <c r="QAH64" s="95"/>
      <c r="QAI64" s="97"/>
      <c r="QAJ64" s="88">
        <v>3.2</v>
      </c>
      <c r="QAK64" s="88">
        <f>QAE64*QAJ64</f>
        <v>10.630400000000002</v>
      </c>
      <c r="QAL64" s="28">
        <f>QAG64+QAI64+QAK64</f>
        <v>10.630400000000002</v>
      </c>
      <c r="QJV64" s="23"/>
      <c r="QJW64" s="24"/>
      <c r="QJX64" s="94" t="s">
        <v>25</v>
      </c>
      <c r="QJY64" s="95" t="s">
        <v>16</v>
      </c>
      <c r="QJZ64" s="96">
        <v>0.151</v>
      </c>
      <c r="QKA64" s="27">
        <f>QKA62*QJZ64</f>
        <v>3.3220000000000001</v>
      </c>
      <c r="QKB64" s="95"/>
      <c r="QKC64" s="95"/>
      <c r="QKD64" s="95"/>
      <c r="QKE64" s="97"/>
      <c r="QKF64" s="88">
        <v>3.2</v>
      </c>
      <c r="QKG64" s="88">
        <f>QKA64*QKF64</f>
        <v>10.630400000000002</v>
      </c>
      <c r="QKH64" s="28">
        <f>QKC64+QKE64+QKG64</f>
        <v>10.630400000000002</v>
      </c>
      <c r="QTR64" s="23"/>
      <c r="QTS64" s="24"/>
      <c r="QTT64" s="94" t="s">
        <v>25</v>
      </c>
      <c r="QTU64" s="95" t="s">
        <v>16</v>
      </c>
      <c r="QTV64" s="96">
        <v>0.151</v>
      </c>
      <c r="QTW64" s="27">
        <f>QTW62*QTV64</f>
        <v>3.3220000000000001</v>
      </c>
      <c r="QTX64" s="95"/>
      <c r="QTY64" s="95"/>
      <c r="QTZ64" s="95"/>
      <c r="QUA64" s="97"/>
      <c r="QUB64" s="88">
        <v>3.2</v>
      </c>
      <c r="QUC64" s="88">
        <f>QTW64*QUB64</f>
        <v>10.630400000000002</v>
      </c>
      <c r="QUD64" s="28">
        <f>QTY64+QUA64+QUC64</f>
        <v>10.630400000000002</v>
      </c>
      <c r="RDN64" s="23"/>
      <c r="RDO64" s="24"/>
      <c r="RDP64" s="94" t="s">
        <v>25</v>
      </c>
      <c r="RDQ64" s="95" t="s">
        <v>16</v>
      </c>
      <c r="RDR64" s="96">
        <v>0.151</v>
      </c>
      <c r="RDS64" s="27">
        <f>RDS62*RDR64</f>
        <v>3.3220000000000001</v>
      </c>
      <c r="RDT64" s="95"/>
      <c r="RDU64" s="95"/>
      <c r="RDV64" s="95"/>
      <c r="RDW64" s="97"/>
      <c r="RDX64" s="88">
        <v>3.2</v>
      </c>
      <c r="RDY64" s="88">
        <f>RDS64*RDX64</f>
        <v>10.630400000000002</v>
      </c>
      <c r="RDZ64" s="28">
        <f>RDU64+RDW64+RDY64</f>
        <v>10.630400000000002</v>
      </c>
      <c r="RNJ64" s="23"/>
      <c r="RNK64" s="24"/>
      <c r="RNL64" s="94" t="s">
        <v>25</v>
      </c>
      <c r="RNM64" s="95" t="s">
        <v>16</v>
      </c>
      <c r="RNN64" s="96">
        <v>0.151</v>
      </c>
      <c r="RNO64" s="27">
        <f>RNO62*RNN64</f>
        <v>3.3220000000000001</v>
      </c>
      <c r="RNP64" s="95"/>
      <c r="RNQ64" s="95"/>
      <c r="RNR64" s="95"/>
      <c r="RNS64" s="97"/>
      <c r="RNT64" s="88">
        <v>3.2</v>
      </c>
      <c r="RNU64" s="88">
        <f>RNO64*RNT64</f>
        <v>10.630400000000002</v>
      </c>
      <c r="RNV64" s="28">
        <f>RNQ64+RNS64+RNU64</f>
        <v>10.630400000000002</v>
      </c>
      <c r="RXF64" s="23"/>
      <c r="RXG64" s="24"/>
      <c r="RXH64" s="94" t="s">
        <v>25</v>
      </c>
      <c r="RXI64" s="95" t="s">
        <v>16</v>
      </c>
      <c r="RXJ64" s="96">
        <v>0.151</v>
      </c>
      <c r="RXK64" s="27">
        <f>RXK62*RXJ64</f>
        <v>3.3220000000000001</v>
      </c>
      <c r="RXL64" s="95"/>
      <c r="RXM64" s="95"/>
      <c r="RXN64" s="95"/>
      <c r="RXO64" s="97"/>
      <c r="RXP64" s="88">
        <v>3.2</v>
      </c>
      <c r="RXQ64" s="88">
        <f>RXK64*RXP64</f>
        <v>10.630400000000002</v>
      </c>
      <c r="RXR64" s="28">
        <f>RXM64+RXO64+RXQ64</f>
        <v>10.630400000000002</v>
      </c>
      <c r="SHB64" s="23"/>
      <c r="SHC64" s="24"/>
      <c r="SHD64" s="94" t="s">
        <v>25</v>
      </c>
      <c r="SHE64" s="95" t="s">
        <v>16</v>
      </c>
      <c r="SHF64" s="96">
        <v>0.151</v>
      </c>
      <c r="SHG64" s="27">
        <f>SHG62*SHF64</f>
        <v>3.3220000000000001</v>
      </c>
      <c r="SHH64" s="95"/>
      <c r="SHI64" s="95"/>
      <c r="SHJ64" s="95"/>
      <c r="SHK64" s="97"/>
      <c r="SHL64" s="88">
        <v>3.2</v>
      </c>
      <c r="SHM64" s="88">
        <f>SHG64*SHL64</f>
        <v>10.630400000000002</v>
      </c>
      <c r="SHN64" s="28">
        <f>SHI64+SHK64+SHM64</f>
        <v>10.630400000000002</v>
      </c>
      <c r="SQX64" s="23"/>
      <c r="SQY64" s="24"/>
      <c r="SQZ64" s="94" t="s">
        <v>25</v>
      </c>
      <c r="SRA64" s="95" t="s">
        <v>16</v>
      </c>
      <c r="SRB64" s="96">
        <v>0.151</v>
      </c>
      <c r="SRC64" s="27">
        <f>SRC62*SRB64</f>
        <v>3.3220000000000001</v>
      </c>
      <c r="SRD64" s="95"/>
      <c r="SRE64" s="95"/>
      <c r="SRF64" s="95"/>
      <c r="SRG64" s="97"/>
      <c r="SRH64" s="88">
        <v>3.2</v>
      </c>
      <c r="SRI64" s="88">
        <f>SRC64*SRH64</f>
        <v>10.630400000000002</v>
      </c>
      <c r="SRJ64" s="28">
        <f>SRE64+SRG64+SRI64</f>
        <v>10.630400000000002</v>
      </c>
      <c r="TAT64" s="23"/>
      <c r="TAU64" s="24"/>
      <c r="TAV64" s="94" t="s">
        <v>25</v>
      </c>
      <c r="TAW64" s="95" t="s">
        <v>16</v>
      </c>
      <c r="TAX64" s="96">
        <v>0.151</v>
      </c>
      <c r="TAY64" s="27">
        <f>TAY62*TAX64</f>
        <v>3.3220000000000001</v>
      </c>
      <c r="TAZ64" s="95"/>
      <c r="TBA64" s="95"/>
      <c r="TBB64" s="95"/>
      <c r="TBC64" s="97"/>
      <c r="TBD64" s="88">
        <v>3.2</v>
      </c>
      <c r="TBE64" s="88">
        <f>TAY64*TBD64</f>
        <v>10.630400000000002</v>
      </c>
      <c r="TBF64" s="28">
        <f>TBA64+TBC64+TBE64</f>
        <v>10.630400000000002</v>
      </c>
      <c r="TKP64" s="23"/>
      <c r="TKQ64" s="24"/>
      <c r="TKR64" s="94" t="s">
        <v>25</v>
      </c>
      <c r="TKS64" s="95" t="s">
        <v>16</v>
      </c>
      <c r="TKT64" s="96">
        <v>0.151</v>
      </c>
      <c r="TKU64" s="27">
        <f>TKU62*TKT64</f>
        <v>3.3220000000000001</v>
      </c>
      <c r="TKV64" s="95"/>
      <c r="TKW64" s="95"/>
      <c r="TKX64" s="95"/>
      <c r="TKY64" s="97"/>
      <c r="TKZ64" s="88">
        <v>3.2</v>
      </c>
      <c r="TLA64" s="88">
        <f>TKU64*TKZ64</f>
        <v>10.630400000000002</v>
      </c>
      <c r="TLB64" s="28">
        <f>TKW64+TKY64+TLA64</f>
        <v>10.630400000000002</v>
      </c>
      <c r="TUL64" s="23"/>
      <c r="TUM64" s="24"/>
      <c r="TUN64" s="94" t="s">
        <v>25</v>
      </c>
      <c r="TUO64" s="95" t="s">
        <v>16</v>
      </c>
      <c r="TUP64" s="96">
        <v>0.151</v>
      </c>
      <c r="TUQ64" s="27">
        <f>TUQ62*TUP64</f>
        <v>3.3220000000000001</v>
      </c>
      <c r="TUR64" s="95"/>
      <c r="TUS64" s="95"/>
      <c r="TUT64" s="95"/>
      <c r="TUU64" s="97"/>
      <c r="TUV64" s="88">
        <v>3.2</v>
      </c>
      <c r="TUW64" s="88">
        <f>TUQ64*TUV64</f>
        <v>10.630400000000002</v>
      </c>
      <c r="TUX64" s="28">
        <f>TUS64+TUU64+TUW64</f>
        <v>10.630400000000002</v>
      </c>
      <c r="UEH64" s="23"/>
      <c r="UEI64" s="24"/>
      <c r="UEJ64" s="94" t="s">
        <v>25</v>
      </c>
      <c r="UEK64" s="95" t="s">
        <v>16</v>
      </c>
      <c r="UEL64" s="96">
        <v>0.151</v>
      </c>
      <c r="UEM64" s="27">
        <f>UEM62*UEL64</f>
        <v>3.3220000000000001</v>
      </c>
      <c r="UEN64" s="95"/>
      <c r="UEO64" s="95"/>
      <c r="UEP64" s="95"/>
      <c r="UEQ64" s="97"/>
      <c r="UER64" s="88">
        <v>3.2</v>
      </c>
      <c r="UES64" s="88">
        <f>UEM64*UER64</f>
        <v>10.630400000000002</v>
      </c>
      <c r="UET64" s="28">
        <f>UEO64+UEQ64+UES64</f>
        <v>10.630400000000002</v>
      </c>
      <c r="UOD64" s="23"/>
      <c r="UOE64" s="24"/>
      <c r="UOF64" s="94" t="s">
        <v>25</v>
      </c>
      <c r="UOG64" s="95" t="s">
        <v>16</v>
      </c>
      <c r="UOH64" s="96">
        <v>0.151</v>
      </c>
      <c r="UOI64" s="27">
        <f>UOI62*UOH64</f>
        <v>3.3220000000000001</v>
      </c>
      <c r="UOJ64" s="95"/>
      <c r="UOK64" s="95"/>
      <c r="UOL64" s="95"/>
      <c r="UOM64" s="97"/>
      <c r="UON64" s="88">
        <v>3.2</v>
      </c>
      <c r="UOO64" s="88">
        <f>UOI64*UON64</f>
        <v>10.630400000000002</v>
      </c>
      <c r="UOP64" s="28">
        <f>UOK64+UOM64+UOO64</f>
        <v>10.630400000000002</v>
      </c>
      <c r="UXZ64" s="23"/>
      <c r="UYA64" s="24"/>
      <c r="UYB64" s="94" t="s">
        <v>25</v>
      </c>
      <c r="UYC64" s="95" t="s">
        <v>16</v>
      </c>
      <c r="UYD64" s="96">
        <v>0.151</v>
      </c>
      <c r="UYE64" s="27">
        <f>UYE62*UYD64</f>
        <v>3.3220000000000001</v>
      </c>
      <c r="UYF64" s="95"/>
      <c r="UYG64" s="95"/>
      <c r="UYH64" s="95"/>
      <c r="UYI64" s="97"/>
      <c r="UYJ64" s="88">
        <v>3.2</v>
      </c>
      <c r="UYK64" s="88">
        <f>UYE64*UYJ64</f>
        <v>10.630400000000002</v>
      </c>
      <c r="UYL64" s="28">
        <f>UYG64+UYI64+UYK64</f>
        <v>10.630400000000002</v>
      </c>
      <c r="VHV64" s="23"/>
      <c r="VHW64" s="24"/>
      <c r="VHX64" s="94" t="s">
        <v>25</v>
      </c>
      <c r="VHY64" s="95" t="s">
        <v>16</v>
      </c>
      <c r="VHZ64" s="96">
        <v>0.151</v>
      </c>
      <c r="VIA64" s="27">
        <f>VIA62*VHZ64</f>
        <v>3.3220000000000001</v>
      </c>
      <c r="VIB64" s="95"/>
      <c r="VIC64" s="95"/>
      <c r="VID64" s="95"/>
      <c r="VIE64" s="97"/>
      <c r="VIF64" s="88">
        <v>3.2</v>
      </c>
      <c r="VIG64" s="88">
        <f>VIA64*VIF64</f>
        <v>10.630400000000002</v>
      </c>
      <c r="VIH64" s="28">
        <f>VIC64+VIE64+VIG64</f>
        <v>10.630400000000002</v>
      </c>
      <c r="VRR64" s="23"/>
      <c r="VRS64" s="24"/>
      <c r="VRT64" s="94" t="s">
        <v>25</v>
      </c>
      <c r="VRU64" s="95" t="s">
        <v>16</v>
      </c>
      <c r="VRV64" s="96">
        <v>0.151</v>
      </c>
      <c r="VRW64" s="27">
        <f>VRW62*VRV64</f>
        <v>3.3220000000000001</v>
      </c>
      <c r="VRX64" s="95"/>
      <c r="VRY64" s="95"/>
      <c r="VRZ64" s="95"/>
      <c r="VSA64" s="97"/>
      <c r="VSB64" s="88">
        <v>3.2</v>
      </c>
      <c r="VSC64" s="88">
        <f>VRW64*VSB64</f>
        <v>10.630400000000002</v>
      </c>
      <c r="VSD64" s="28">
        <f>VRY64+VSA64+VSC64</f>
        <v>10.630400000000002</v>
      </c>
      <c r="WBN64" s="23"/>
      <c r="WBO64" s="24"/>
      <c r="WBP64" s="94" t="s">
        <v>25</v>
      </c>
      <c r="WBQ64" s="95" t="s">
        <v>16</v>
      </c>
      <c r="WBR64" s="96">
        <v>0.151</v>
      </c>
      <c r="WBS64" s="27">
        <f>WBS62*WBR64</f>
        <v>3.3220000000000001</v>
      </c>
      <c r="WBT64" s="95"/>
      <c r="WBU64" s="95"/>
      <c r="WBV64" s="95"/>
      <c r="WBW64" s="97"/>
      <c r="WBX64" s="88">
        <v>3.2</v>
      </c>
      <c r="WBY64" s="88">
        <f>WBS64*WBX64</f>
        <v>10.630400000000002</v>
      </c>
      <c r="WBZ64" s="28">
        <f>WBU64+WBW64+WBY64</f>
        <v>10.630400000000002</v>
      </c>
      <c r="WLJ64" s="23"/>
      <c r="WLK64" s="24"/>
      <c r="WLL64" s="94" t="s">
        <v>25</v>
      </c>
      <c r="WLM64" s="95" t="s">
        <v>16</v>
      </c>
      <c r="WLN64" s="96">
        <v>0.151</v>
      </c>
      <c r="WLO64" s="27">
        <f>WLO62*WLN64</f>
        <v>3.3220000000000001</v>
      </c>
      <c r="WLP64" s="95"/>
      <c r="WLQ64" s="95"/>
      <c r="WLR64" s="95"/>
      <c r="WLS64" s="97"/>
      <c r="WLT64" s="88">
        <v>3.2</v>
      </c>
      <c r="WLU64" s="88">
        <f>WLO64*WLT64</f>
        <v>10.630400000000002</v>
      </c>
      <c r="WLV64" s="28">
        <f>WLQ64+WLS64+WLU64</f>
        <v>10.630400000000002</v>
      </c>
      <c r="WVF64" s="23"/>
      <c r="WVG64" s="24"/>
      <c r="WVH64" s="94" t="s">
        <v>25</v>
      </c>
      <c r="WVI64" s="95" t="s">
        <v>16</v>
      </c>
      <c r="WVJ64" s="96">
        <v>0.151</v>
      </c>
      <c r="WVK64" s="27">
        <f>WVK62*WVJ64</f>
        <v>3.3220000000000001</v>
      </c>
      <c r="WVL64" s="95"/>
      <c r="WVM64" s="95"/>
      <c r="WVN64" s="95"/>
      <c r="WVO64" s="97"/>
      <c r="WVP64" s="88">
        <v>3.2</v>
      </c>
      <c r="WVQ64" s="88">
        <f>WVK64*WVP64</f>
        <v>10.630400000000002</v>
      </c>
      <c r="WVR64" s="28">
        <f>WVM64+WVO64+WVQ64</f>
        <v>10.630400000000002</v>
      </c>
    </row>
    <row r="65" spans="1:16138" s="29" customFormat="1" ht="23.25" customHeight="1" x14ac:dyDescent="0.25">
      <c r="A65" s="23"/>
      <c r="B65" s="81"/>
      <c r="C65" s="25" t="s">
        <v>171</v>
      </c>
      <c r="D65" s="26" t="s">
        <v>48</v>
      </c>
      <c r="E65" s="26"/>
      <c r="F65" s="27">
        <v>5</v>
      </c>
      <c r="G65" s="27"/>
      <c r="H65" s="34">
        <f>G65*F65</f>
        <v>0</v>
      </c>
      <c r="I65" s="26"/>
      <c r="J65" s="27"/>
      <c r="K65" s="26"/>
      <c r="L65" s="27"/>
      <c r="M65" s="16">
        <f t="shared" si="3"/>
        <v>0</v>
      </c>
      <c r="IT65" s="23"/>
      <c r="IU65" s="81" t="s">
        <v>60</v>
      </c>
      <c r="IV65" s="25" t="s">
        <v>61</v>
      </c>
      <c r="IW65" s="26" t="s">
        <v>48</v>
      </c>
      <c r="IX65" s="26"/>
      <c r="IY65" s="27">
        <f>IY62</f>
        <v>22</v>
      </c>
      <c r="IZ65" s="27">
        <f>42.5/1.18</f>
        <v>36.016949152542374</v>
      </c>
      <c r="JA65" s="27">
        <f>IY65*IZ65</f>
        <v>792.37288135593224</v>
      </c>
      <c r="JB65" s="26"/>
      <c r="JC65" s="27"/>
      <c r="JD65" s="26"/>
      <c r="JE65" s="27"/>
      <c r="JF65" s="28">
        <f>JA65+JC65+JE65</f>
        <v>792.37288135593224</v>
      </c>
      <c r="SP65" s="23"/>
      <c r="SQ65" s="81" t="s">
        <v>60</v>
      </c>
      <c r="SR65" s="25" t="s">
        <v>61</v>
      </c>
      <c r="SS65" s="26" t="s">
        <v>48</v>
      </c>
      <c r="ST65" s="26"/>
      <c r="SU65" s="27">
        <f>SU62</f>
        <v>22</v>
      </c>
      <c r="SV65" s="27">
        <f>42.5/1.18</f>
        <v>36.016949152542374</v>
      </c>
      <c r="SW65" s="27">
        <f>SU65*SV65</f>
        <v>792.37288135593224</v>
      </c>
      <c r="SX65" s="26"/>
      <c r="SY65" s="27"/>
      <c r="SZ65" s="26"/>
      <c r="TA65" s="27"/>
      <c r="TB65" s="28">
        <f>SW65+SY65+TA65</f>
        <v>792.37288135593224</v>
      </c>
      <c r="ACL65" s="23"/>
      <c r="ACM65" s="81" t="s">
        <v>60</v>
      </c>
      <c r="ACN65" s="25" t="s">
        <v>61</v>
      </c>
      <c r="ACO65" s="26" t="s">
        <v>48</v>
      </c>
      <c r="ACP65" s="26"/>
      <c r="ACQ65" s="27">
        <f>ACQ62</f>
        <v>22</v>
      </c>
      <c r="ACR65" s="27">
        <f>42.5/1.18</f>
        <v>36.016949152542374</v>
      </c>
      <c r="ACS65" s="27">
        <f>ACQ65*ACR65</f>
        <v>792.37288135593224</v>
      </c>
      <c r="ACT65" s="26"/>
      <c r="ACU65" s="27"/>
      <c r="ACV65" s="26"/>
      <c r="ACW65" s="27"/>
      <c r="ACX65" s="28">
        <f>ACS65+ACU65+ACW65</f>
        <v>792.37288135593224</v>
      </c>
      <c r="AMH65" s="23"/>
      <c r="AMI65" s="81" t="s">
        <v>60</v>
      </c>
      <c r="AMJ65" s="25" t="s">
        <v>61</v>
      </c>
      <c r="AMK65" s="26" t="s">
        <v>48</v>
      </c>
      <c r="AML65" s="26"/>
      <c r="AMM65" s="27">
        <f>AMM62</f>
        <v>22</v>
      </c>
      <c r="AMN65" s="27">
        <f>42.5/1.18</f>
        <v>36.016949152542374</v>
      </c>
      <c r="AMO65" s="27">
        <f>AMM65*AMN65</f>
        <v>792.37288135593224</v>
      </c>
      <c r="AMP65" s="26"/>
      <c r="AMQ65" s="27"/>
      <c r="AMR65" s="26"/>
      <c r="AMS65" s="27"/>
      <c r="AMT65" s="28">
        <f>AMO65+AMQ65+AMS65</f>
        <v>792.37288135593224</v>
      </c>
      <c r="AWD65" s="23"/>
      <c r="AWE65" s="81" t="s">
        <v>60</v>
      </c>
      <c r="AWF65" s="25" t="s">
        <v>61</v>
      </c>
      <c r="AWG65" s="26" t="s">
        <v>48</v>
      </c>
      <c r="AWH65" s="26"/>
      <c r="AWI65" s="27">
        <f>AWI62</f>
        <v>22</v>
      </c>
      <c r="AWJ65" s="27">
        <f>42.5/1.18</f>
        <v>36.016949152542374</v>
      </c>
      <c r="AWK65" s="27">
        <f>AWI65*AWJ65</f>
        <v>792.37288135593224</v>
      </c>
      <c r="AWL65" s="26"/>
      <c r="AWM65" s="27"/>
      <c r="AWN65" s="26"/>
      <c r="AWO65" s="27"/>
      <c r="AWP65" s="28">
        <f>AWK65+AWM65+AWO65</f>
        <v>792.37288135593224</v>
      </c>
      <c r="BFZ65" s="23"/>
      <c r="BGA65" s="81" t="s">
        <v>60</v>
      </c>
      <c r="BGB65" s="25" t="s">
        <v>61</v>
      </c>
      <c r="BGC65" s="26" t="s">
        <v>48</v>
      </c>
      <c r="BGD65" s="26"/>
      <c r="BGE65" s="27">
        <f>BGE62</f>
        <v>22</v>
      </c>
      <c r="BGF65" s="27">
        <f>42.5/1.18</f>
        <v>36.016949152542374</v>
      </c>
      <c r="BGG65" s="27">
        <f>BGE65*BGF65</f>
        <v>792.37288135593224</v>
      </c>
      <c r="BGH65" s="26"/>
      <c r="BGI65" s="27"/>
      <c r="BGJ65" s="26"/>
      <c r="BGK65" s="27"/>
      <c r="BGL65" s="28">
        <f>BGG65+BGI65+BGK65</f>
        <v>792.37288135593224</v>
      </c>
      <c r="BPV65" s="23"/>
      <c r="BPW65" s="81" t="s">
        <v>60</v>
      </c>
      <c r="BPX65" s="25" t="s">
        <v>61</v>
      </c>
      <c r="BPY65" s="26" t="s">
        <v>48</v>
      </c>
      <c r="BPZ65" s="26"/>
      <c r="BQA65" s="27">
        <f>BQA62</f>
        <v>22</v>
      </c>
      <c r="BQB65" s="27">
        <f>42.5/1.18</f>
        <v>36.016949152542374</v>
      </c>
      <c r="BQC65" s="27">
        <f>BQA65*BQB65</f>
        <v>792.37288135593224</v>
      </c>
      <c r="BQD65" s="26"/>
      <c r="BQE65" s="27"/>
      <c r="BQF65" s="26"/>
      <c r="BQG65" s="27"/>
      <c r="BQH65" s="28">
        <f>BQC65+BQE65+BQG65</f>
        <v>792.37288135593224</v>
      </c>
      <c r="BZR65" s="23"/>
      <c r="BZS65" s="81" t="s">
        <v>60</v>
      </c>
      <c r="BZT65" s="25" t="s">
        <v>61</v>
      </c>
      <c r="BZU65" s="26" t="s">
        <v>48</v>
      </c>
      <c r="BZV65" s="26"/>
      <c r="BZW65" s="27">
        <f>BZW62</f>
        <v>22</v>
      </c>
      <c r="BZX65" s="27">
        <f>42.5/1.18</f>
        <v>36.016949152542374</v>
      </c>
      <c r="BZY65" s="27">
        <f>BZW65*BZX65</f>
        <v>792.37288135593224</v>
      </c>
      <c r="BZZ65" s="26"/>
      <c r="CAA65" s="27"/>
      <c r="CAB65" s="26"/>
      <c r="CAC65" s="27"/>
      <c r="CAD65" s="28">
        <f>BZY65+CAA65+CAC65</f>
        <v>792.37288135593224</v>
      </c>
      <c r="CJN65" s="23"/>
      <c r="CJO65" s="81" t="s">
        <v>60</v>
      </c>
      <c r="CJP65" s="25" t="s">
        <v>61</v>
      </c>
      <c r="CJQ65" s="26" t="s">
        <v>48</v>
      </c>
      <c r="CJR65" s="26"/>
      <c r="CJS65" s="27">
        <f>CJS62</f>
        <v>22</v>
      </c>
      <c r="CJT65" s="27">
        <f>42.5/1.18</f>
        <v>36.016949152542374</v>
      </c>
      <c r="CJU65" s="27">
        <f>CJS65*CJT65</f>
        <v>792.37288135593224</v>
      </c>
      <c r="CJV65" s="26"/>
      <c r="CJW65" s="27"/>
      <c r="CJX65" s="26"/>
      <c r="CJY65" s="27"/>
      <c r="CJZ65" s="28">
        <f>CJU65+CJW65+CJY65</f>
        <v>792.37288135593224</v>
      </c>
      <c r="CTJ65" s="23"/>
      <c r="CTK65" s="81" t="s">
        <v>60</v>
      </c>
      <c r="CTL65" s="25" t="s">
        <v>61</v>
      </c>
      <c r="CTM65" s="26" t="s">
        <v>48</v>
      </c>
      <c r="CTN65" s="26"/>
      <c r="CTO65" s="27">
        <f>CTO62</f>
        <v>22</v>
      </c>
      <c r="CTP65" s="27">
        <f>42.5/1.18</f>
        <v>36.016949152542374</v>
      </c>
      <c r="CTQ65" s="27">
        <f>CTO65*CTP65</f>
        <v>792.37288135593224</v>
      </c>
      <c r="CTR65" s="26"/>
      <c r="CTS65" s="27"/>
      <c r="CTT65" s="26"/>
      <c r="CTU65" s="27"/>
      <c r="CTV65" s="28">
        <f>CTQ65+CTS65+CTU65</f>
        <v>792.37288135593224</v>
      </c>
      <c r="DDF65" s="23"/>
      <c r="DDG65" s="81" t="s">
        <v>60</v>
      </c>
      <c r="DDH65" s="25" t="s">
        <v>61</v>
      </c>
      <c r="DDI65" s="26" t="s">
        <v>48</v>
      </c>
      <c r="DDJ65" s="26"/>
      <c r="DDK65" s="27">
        <f>DDK62</f>
        <v>22</v>
      </c>
      <c r="DDL65" s="27">
        <f>42.5/1.18</f>
        <v>36.016949152542374</v>
      </c>
      <c r="DDM65" s="27">
        <f>DDK65*DDL65</f>
        <v>792.37288135593224</v>
      </c>
      <c r="DDN65" s="26"/>
      <c r="DDO65" s="27"/>
      <c r="DDP65" s="26"/>
      <c r="DDQ65" s="27"/>
      <c r="DDR65" s="28">
        <f>DDM65+DDO65+DDQ65</f>
        <v>792.37288135593224</v>
      </c>
      <c r="DNB65" s="23"/>
      <c r="DNC65" s="81" t="s">
        <v>60</v>
      </c>
      <c r="DND65" s="25" t="s">
        <v>61</v>
      </c>
      <c r="DNE65" s="26" t="s">
        <v>48</v>
      </c>
      <c r="DNF65" s="26"/>
      <c r="DNG65" s="27">
        <f>DNG62</f>
        <v>22</v>
      </c>
      <c r="DNH65" s="27">
        <f>42.5/1.18</f>
        <v>36.016949152542374</v>
      </c>
      <c r="DNI65" s="27">
        <f>DNG65*DNH65</f>
        <v>792.37288135593224</v>
      </c>
      <c r="DNJ65" s="26"/>
      <c r="DNK65" s="27"/>
      <c r="DNL65" s="26"/>
      <c r="DNM65" s="27"/>
      <c r="DNN65" s="28">
        <f>DNI65+DNK65+DNM65</f>
        <v>792.37288135593224</v>
      </c>
      <c r="DWX65" s="23"/>
      <c r="DWY65" s="81" t="s">
        <v>60</v>
      </c>
      <c r="DWZ65" s="25" t="s">
        <v>61</v>
      </c>
      <c r="DXA65" s="26" t="s">
        <v>48</v>
      </c>
      <c r="DXB65" s="26"/>
      <c r="DXC65" s="27">
        <f>DXC62</f>
        <v>22</v>
      </c>
      <c r="DXD65" s="27">
        <f>42.5/1.18</f>
        <v>36.016949152542374</v>
      </c>
      <c r="DXE65" s="27">
        <f>DXC65*DXD65</f>
        <v>792.37288135593224</v>
      </c>
      <c r="DXF65" s="26"/>
      <c r="DXG65" s="27"/>
      <c r="DXH65" s="26"/>
      <c r="DXI65" s="27"/>
      <c r="DXJ65" s="28">
        <f>DXE65+DXG65+DXI65</f>
        <v>792.37288135593224</v>
      </c>
      <c r="EGT65" s="23"/>
      <c r="EGU65" s="81" t="s">
        <v>60</v>
      </c>
      <c r="EGV65" s="25" t="s">
        <v>61</v>
      </c>
      <c r="EGW65" s="26" t="s">
        <v>48</v>
      </c>
      <c r="EGX65" s="26"/>
      <c r="EGY65" s="27">
        <f>EGY62</f>
        <v>22</v>
      </c>
      <c r="EGZ65" s="27">
        <f>42.5/1.18</f>
        <v>36.016949152542374</v>
      </c>
      <c r="EHA65" s="27">
        <f>EGY65*EGZ65</f>
        <v>792.37288135593224</v>
      </c>
      <c r="EHB65" s="26"/>
      <c r="EHC65" s="27"/>
      <c r="EHD65" s="26"/>
      <c r="EHE65" s="27"/>
      <c r="EHF65" s="28">
        <f>EHA65+EHC65+EHE65</f>
        <v>792.37288135593224</v>
      </c>
      <c r="EQP65" s="23"/>
      <c r="EQQ65" s="81" t="s">
        <v>60</v>
      </c>
      <c r="EQR65" s="25" t="s">
        <v>61</v>
      </c>
      <c r="EQS65" s="26" t="s">
        <v>48</v>
      </c>
      <c r="EQT65" s="26"/>
      <c r="EQU65" s="27">
        <f>EQU62</f>
        <v>22</v>
      </c>
      <c r="EQV65" s="27">
        <f>42.5/1.18</f>
        <v>36.016949152542374</v>
      </c>
      <c r="EQW65" s="27">
        <f>EQU65*EQV65</f>
        <v>792.37288135593224</v>
      </c>
      <c r="EQX65" s="26"/>
      <c r="EQY65" s="27"/>
      <c r="EQZ65" s="26"/>
      <c r="ERA65" s="27"/>
      <c r="ERB65" s="28">
        <f>EQW65+EQY65+ERA65</f>
        <v>792.37288135593224</v>
      </c>
      <c r="FAL65" s="23"/>
      <c r="FAM65" s="81" t="s">
        <v>60</v>
      </c>
      <c r="FAN65" s="25" t="s">
        <v>61</v>
      </c>
      <c r="FAO65" s="26" t="s">
        <v>48</v>
      </c>
      <c r="FAP65" s="26"/>
      <c r="FAQ65" s="27">
        <f>FAQ62</f>
        <v>22</v>
      </c>
      <c r="FAR65" s="27">
        <f>42.5/1.18</f>
        <v>36.016949152542374</v>
      </c>
      <c r="FAS65" s="27">
        <f>FAQ65*FAR65</f>
        <v>792.37288135593224</v>
      </c>
      <c r="FAT65" s="26"/>
      <c r="FAU65" s="27"/>
      <c r="FAV65" s="26"/>
      <c r="FAW65" s="27"/>
      <c r="FAX65" s="28">
        <f>FAS65+FAU65+FAW65</f>
        <v>792.37288135593224</v>
      </c>
      <c r="FKH65" s="23"/>
      <c r="FKI65" s="81" t="s">
        <v>60</v>
      </c>
      <c r="FKJ65" s="25" t="s">
        <v>61</v>
      </c>
      <c r="FKK65" s="26" t="s">
        <v>48</v>
      </c>
      <c r="FKL65" s="26"/>
      <c r="FKM65" s="27">
        <f>FKM62</f>
        <v>22</v>
      </c>
      <c r="FKN65" s="27">
        <f>42.5/1.18</f>
        <v>36.016949152542374</v>
      </c>
      <c r="FKO65" s="27">
        <f>FKM65*FKN65</f>
        <v>792.37288135593224</v>
      </c>
      <c r="FKP65" s="26"/>
      <c r="FKQ65" s="27"/>
      <c r="FKR65" s="26"/>
      <c r="FKS65" s="27"/>
      <c r="FKT65" s="28">
        <f>FKO65+FKQ65+FKS65</f>
        <v>792.37288135593224</v>
      </c>
      <c r="FUD65" s="23"/>
      <c r="FUE65" s="81" t="s">
        <v>60</v>
      </c>
      <c r="FUF65" s="25" t="s">
        <v>61</v>
      </c>
      <c r="FUG65" s="26" t="s">
        <v>48</v>
      </c>
      <c r="FUH65" s="26"/>
      <c r="FUI65" s="27">
        <f>FUI62</f>
        <v>22</v>
      </c>
      <c r="FUJ65" s="27">
        <f>42.5/1.18</f>
        <v>36.016949152542374</v>
      </c>
      <c r="FUK65" s="27">
        <f>FUI65*FUJ65</f>
        <v>792.37288135593224</v>
      </c>
      <c r="FUL65" s="26"/>
      <c r="FUM65" s="27"/>
      <c r="FUN65" s="26"/>
      <c r="FUO65" s="27"/>
      <c r="FUP65" s="28">
        <f>FUK65+FUM65+FUO65</f>
        <v>792.37288135593224</v>
      </c>
      <c r="GDZ65" s="23"/>
      <c r="GEA65" s="81" t="s">
        <v>60</v>
      </c>
      <c r="GEB65" s="25" t="s">
        <v>61</v>
      </c>
      <c r="GEC65" s="26" t="s">
        <v>48</v>
      </c>
      <c r="GED65" s="26"/>
      <c r="GEE65" s="27">
        <f>GEE62</f>
        <v>22</v>
      </c>
      <c r="GEF65" s="27">
        <f>42.5/1.18</f>
        <v>36.016949152542374</v>
      </c>
      <c r="GEG65" s="27">
        <f>GEE65*GEF65</f>
        <v>792.37288135593224</v>
      </c>
      <c r="GEH65" s="26"/>
      <c r="GEI65" s="27"/>
      <c r="GEJ65" s="26"/>
      <c r="GEK65" s="27"/>
      <c r="GEL65" s="28">
        <f>GEG65+GEI65+GEK65</f>
        <v>792.37288135593224</v>
      </c>
      <c r="GNV65" s="23"/>
      <c r="GNW65" s="81" t="s">
        <v>60</v>
      </c>
      <c r="GNX65" s="25" t="s">
        <v>61</v>
      </c>
      <c r="GNY65" s="26" t="s">
        <v>48</v>
      </c>
      <c r="GNZ65" s="26"/>
      <c r="GOA65" s="27">
        <f>GOA62</f>
        <v>22</v>
      </c>
      <c r="GOB65" s="27">
        <f>42.5/1.18</f>
        <v>36.016949152542374</v>
      </c>
      <c r="GOC65" s="27">
        <f>GOA65*GOB65</f>
        <v>792.37288135593224</v>
      </c>
      <c r="GOD65" s="26"/>
      <c r="GOE65" s="27"/>
      <c r="GOF65" s="26"/>
      <c r="GOG65" s="27"/>
      <c r="GOH65" s="28">
        <f>GOC65+GOE65+GOG65</f>
        <v>792.37288135593224</v>
      </c>
      <c r="GXR65" s="23"/>
      <c r="GXS65" s="81" t="s">
        <v>60</v>
      </c>
      <c r="GXT65" s="25" t="s">
        <v>61</v>
      </c>
      <c r="GXU65" s="26" t="s">
        <v>48</v>
      </c>
      <c r="GXV65" s="26"/>
      <c r="GXW65" s="27">
        <f>GXW62</f>
        <v>22</v>
      </c>
      <c r="GXX65" s="27">
        <f>42.5/1.18</f>
        <v>36.016949152542374</v>
      </c>
      <c r="GXY65" s="27">
        <f>GXW65*GXX65</f>
        <v>792.37288135593224</v>
      </c>
      <c r="GXZ65" s="26"/>
      <c r="GYA65" s="27"/>
      <c r="GYB65" s="26"/>
      <c r="GYC65" s="27"/>
      <c r="GYD65" s="28">
        <f>GXY65+GYA65+GYC65</f>
        <v>792.37288135593224</v>
      </c>
      <c r="HHN65" s="23"/>
      <c r="HHO65" s="81" t="s">
        <v>60</v>
      </c>
      <c r="HHP65" s="25" t="s">
        <v>61</v>
      </c>
      <c r="HHQ65" s="26" t="s">
        <v>48</v>
      </c>
      <c r="HHR65" s="26"/>
      <c r="HHS65" s="27">
        <f>HHS62</f>
        <v>22</v>
      </c>
      <c r="HHT65" s="27">
        <f>42.5/1.18</f>
        <v>36.016949152542374</v>
      </c>
      <c r="HHU65" s="27">
        <f>HHS65*HHT65</f>
        <v>792.37288135593224</v>
      </c>
      <c r="HHV65" s="26"/>
      <c r="HHW65" s="27"/>
      <c r="HHX65" s="26"/>
      <c r="HHY65" s="27"/>
      <c r="HHZ65" s="28">
        <f>HHU65+HHW65+HHY65</f>
        <v>792.37288135593224</v>
      </c>
      <c r="HRJ65" s="23"/>
      <c r="HRK65" s="81" t="s">
        <v>60</v>
      </c>
      <c r="HRL65" s="25" t="s">
        <v>61</v>
      </c>
      <c r="HRM65" s="26" t="s">
        <v>48</v>
      </c>
      <c r="HRN65" s="26"/>
      <c r="HRO65" s="27">
        <f>HRO62</f>
        <v>22</v>
      </c>
      <c r="HRP65" s="27">
        <f>42.5/1.18</f>
        <v>36.016949152542374</v>
      </c>
      <c r="HRQ65" s="27">
        <f>HRO65*HRP65</f>
        <v>792.37288135593224</v>
      </c>
      <c r="HRR65" s="26"/>
      <c r="HRS65" s="27"/>
      <c r="HRT65" s="26"/>
      <c r="HRU65" s="27"/>
      <c r="HRV65" s="28">
        <f>HRQ65+HRS65+HRU65</f>
        <v>792.37288135593224</v>
      </c>
      <c r="IBF65" s="23"/>
      <c r="IBG65" s="81" t="s">
        <v>60</v>
      </c>
      <c r="IBH65" s="25" t="s">
        <v>61</v>
      </c>
      <c r="IBI65" s="26" t="s">
        <v>48</v>
      </c>
      <c r="IBJ65" s="26"/>
      <c r="IBK65" s="27">
        <f>IBK62</f>
        <v>22</v>
      </c>
      <c r="IBL65" s="27">
        <f>42.5/1.18</f>
        <v>36.016949152542374</v>
      </c>
      <c r="IBM65" s="27">
        <f>IBK65*IBL65</f>
        <v>792.37288135593224</v>
      </c>
      <c r="IBN65" s="26"/>
      <c r="IBO65" s="27"/>
      <c r="IBP65" s="26"/>
      <c r="IBQ65" s="27"/>
      <c r="IBR65" s="28">
        <f>IBM65+IBO65+IBQ65</f>
        <v>792.37288135593224</v>
      </c>
      <c r="ILB65" s="23"/>
      <c r="ILC65" s="81" t="s">
        <v>60</v>
      </c>
      <c r="ILD65" s="25" t="s">
        <v>61</v>
      </c>
      <c r="ILE65" s="26" t="s">
        <v>48</v>
      </c>
      <c r="ILF65" s="26"/>
      <c r="ILG65" s="27">
        <f>ILG62</f>
        <v>22</v>
      </c>
      <c r="ILH65" s="27">
        <f>42.5/1.18</f>
        <v>36.016949152542374</v>
      </c>
      <c r="ILI65" s="27">
        <f>ILG65*ILH65</f>
        <v>792.37288135593224</v>
      </c>
      <c r="ILJ65" s="26"/>
      <c r="ILK65" s="27"/>
      <c r="ILL65" s="26"/>
      <c r="ILM65" s="27"/>
      <c r="ILN65" s="28">
        <f>ILI65+ILK65+ILM65</f>
        <v>792.37288135593224</v>
      </c>
      <c r="IUX65" s="23"/>
      <c r="IUY65" s="81" t="s">
        <v>60</v>
      </c>
      <c r="IUZ65" s="25" t="s">
        <v>61</v>
      </c>
      <c r="IVA65" s="26" t="s">
        <v>48</v>
      </c>
      <c r="IVB65" s="26"/>
      <c r="IVC65" s="27">
        <f>IVC62</f>
        <v>22</v>
      </c>
      <c r="IVD65" s="27">
        <f>42.5/1.18</f>
        <v>36.016949152542374</v>
      </c>
      <c r="IVE65" s="27">
        <f>IVC65*IVD65</f>
        <v>792.37288135593224</v>
      </c>
      <c r="IVF65" s="26"/>
      <c r="IVG65" s="27"/>
      <c r="IVH65" s="26"/>
      <c r="IVI65" s="27"/>
      <c r="IVJ65" s="28">
        <f>IVE65+IVG65+IVI65</f>
        <v>792.37288135593224</v>
      </c>
      <c r="JET65" s="23"/>
      <c r="JEU65" s="81" t="s">
        <v>60</v>
      </c>
      <c r="JEV65" s="25" t="s">
        <v>61</v>
      </c>
      <c r="JEW65" s="26" t="s">
        <v>48</v>
      </c>
      <c r="JEX65" s="26"/>
      <c r="JEY65" s="27">
        <f>JEY62</f>
        <v>22</v>
      </c>
      <c r="JEZ65" s="27">
        <f>42.5/1.18</f>
        <v>36.016949152542374</v>
      </c>
      <c r="JFA65" s="27">
        <f>JEY65*JEZ65</f>
        <v>792.37288135593224</v>
      </c>
      <c r="JFB65" s="26"/>
      <c r="JFC65" s="27"/>
      <c r="JFD65" s="26"/>
      <c r="JFE65" s="27"/>
      <c r="JFF65" s="28">
        <f>JFA65+JFC65+JFE65</f>
        <v>792.37288135593224</v>
      </c>
      <c r="JOP65" s="23"/>
      <c r="JOQ65" s="81" t="s">
        <v>60</v>
      </c>
      <c r="JOR65" s="25" t="s">
        <v>61</v>
      </c>
      <c r="JOS65" s="26" t="s">
        <v>48</v>
      </c>
      <c r="JOT65" s="26"/>
      <c r="JOU65" s="27">
        <f>JOU62</f>
        <v>22</v>
      </c>
      <c r="JOV65" s="27">
        <f>42.5/1.18</f>
        <v>36.016949152542374</v>
      </c>
      <c r="JOW65" s="27">
        <f>JOU65*JOV65</f>
        <v>792.37288135593224</v>
      </c>
      <c r="JOX65" s="26"/>
      <c r="JOY65" s="27"/>
      <c r="JOZ65" s="26"/>
      <c r="JPA65" s="27"/>
      <c r="JPB65" s="28">
        <f>JOW65+JOY65+JPA65</f>
        <v>792.37288135593224</v>
      </c>
      <c r="JYL65" s="23"/>
      <c r="JYM65" s="81" t="s">
        <v>60</v>
      </c>
      <c r="JYN65" s="25" t="s">
        <v>61</v>
      </c>
      <c r="JYO65" s="26" t="s">
        <v>48</v>
      </c>
      <c r="JYP65" s="26"/>
      <c r="JYQ65" s="27">
        <f>JYQ62</f>
        <v>22</v>
      </c>
      <c r="JYR65" s="27">
        <f>42.5/1.18</f>
        <v>36.016949152542374</v>
      </c>
      <c r="JYS65" s="27">
        <f>JYQ65*JYR65</f>
        <v>792.37288135593224</v>
      </c>
      <c r="JYT65" s="26"/>
      <c r="JYU65" s="27"/>
      <c r="JYV65" s="26"/>
      <c r="JYW65" s="27"/>
      <c r="JYX65" s="28">
        <f>JYS65+JYU65+JYW65</f>
        <v>792.37288135593224</v>
      </c>
      <c r="KIH65" s="23"/>
      <c r="KII65" s="81" t="s">
        <v>60</v>
      </c>
      <c r="KIJ65" s="25" t="s">
        <v>61</v>
      </c>
      <c r="KIK65" s="26" t="s">
        <v>48</v>
      </c>
      <c r="KIL65" s="26"/>
      <c r="KIM65" s="27">
        <f>KIM62</f>
        <v>22</v>
      </c>
      <c r="KIN65" s="27">
        <f>42.5/1.18</f>
        <v>36.016949152542374</v>
      </c>
      <c r="KIO65" s="27">
        <f>KIM65*KIN65</f>
        <v>792.37288135593224</v>
      </c>
      <c r="KIP65" s="26"/>
      <c r="KIQ65" s="27"/>
      <c r="KIR65" s="26"/>
      <c r="KIS65" s="27"/>
      <c r="KIT65" s="28">
        <f>KIO65+KIQ65+KIS65</f>
        <v>792.37288135593224</v>
      </c>
      <c r="KSD65" s="23"/>
      <c r="KSE65" s="81" t="s">
        <v>60</v>
      </c>
      <c r="KSF65" s="25" t="s">
        <v>61</v>
      </c>
      <c r="KSG65" s="26" t="s">
        <v>48</v>
      </c>
      <c r="KSH65" s="26"/>
      <c r="KSI65" s="27">
        <f>KSI62</f>
        <v>22</v>
      </c>
      <c r="KSJ65" s="27">
        <f>42.5/1.18</f>
        <v>36.016949152542374</v>
      </c>
      <c r="KSK65" s="27">
        <f>KSI65*KSJ65</f>
        <v>792.37288135593224</v>
      </c>
      <c r="KSL65" s="26"/>
      <c r="KSM65" s="27"/>
      <c r="KSN65" s="26"/>
      <c r="KSO65" s="27"/>
      <c r="KSP65" s="28">
        <f>KSK65+KSM65+KSO65</f>
        <v>792.37288135593224</v>
      </c>
      <c r="LBZ65" s="23"/>
      <c r="LCA65" s="81" t="s">
        <v>60</v>
      </c>
      <c r="LCB65" s="25" t="s">
        <v>61</v>
      </c>
      <c r="LCC65" s="26" t="s">
        <v>48</v>
      </c>
      <c r="LCD65" s="26"/>
      <c r="LCE65" s="27">
        <f>LCE62</f>
        <v>22</v>
      </c>
      <c r="LCF65" s="27">
        <f>42.5/1.18</f>
        <v>36.016949152542374</v>
      </c>
      <c r="LCG65" s="27">
        <f>LCE65*LCF65</f>
        <v>792.37288135593224</v>
      </c>
      <c r="LCH65" s="26"/>
      <c r="LCI65" s="27"/>
      <c r="LCJ65" s="26"/>
      <c r="LCK65" s="27"/>
      <c r="LCL65" s="28">
        <f>LCG65+LCI65+LCK65</f>
        <v>792.37288135593224</v>
      </c>
      <c r="LLV65" s="23"/>
      <c r="LLW65" s="81" t="s">
        <v>60</v>
      </c>
      <c r="LLX65" s="25" t="s">
        <v>61</v>
      </c>
      <c r="LLY65" s="26" t="s">
        <v>48</v>
      </c>
      <c r="LLZ65" s="26"/>
      <c r="LMA65" s="27">
        <f>LMA62</f>
        <v>22</v>
      </c>
      <c r="LMB65" s="27">
        <f>42.5/1.18</f>
        <v>36.016949152542374</v>
      </c>
      <c r="LMC65" s="27">
        <f>LMA65*LMB65</f>
        <v>792.37288135593224</v>
      </c>
      <c r="LMD65" s="26"/>
      <c r="LME65" s="27"/>
      <c r="LMF65" s="26"/>
      <c r="LMG65" s="27"/>
      <c r="LMH65" s="28">
        <f>LMC65+LME65+LMG65</f>
        <v>792.37288135593224</v>
      </c>
      <c r="LVR65" s="23"/>
      <c r="LVS65" s="81" t="s">
        <v>60</v>
      </c>
      <c r="LVT65" s="25" t="s">
        <v>61</v>
      </c>
      <c r="LVU65" s="26" t="s">
        <v>48</v>
      </c>
      <c r="LVV65" s="26"/>
      <c r="LVW65" s="27">
        <f>LVW62</f>
        <v>22</v>
      </c>
      <c r="LVX65" s="27">
        <f>42.5/1.18</f>
        <v>36.016949152542374</v>
      </c>
      <c r="LVY65" s="27">
        <f>LVW65*LVX65</f>
        <v>792.37288135593224</v>
      </c>
      <c r="LVZ65" s="26"/>
      <c r="LWA65" s="27"/>
      <c r="LWB65" s="26"/>
      <c r="LWC65" s="27"/>
      <c r="LWD65" s="28">
        <f>LVY65+LWA65+LWC65</f>
        <v>792.37288135593224</v>
      </c>
      <c r="MFN65" s="23"/>
      <c r="MFO65" s="81" t="s">
        <v>60</v>
      </c>
      <c r="MFP65" s="25" t="s">
        <v>61</v>
      </c>
      <c r="MFQ65" s="26" t="s">
        <v>48</v>
      </c>
      <c r="MFR65" s="26"/>
      <c r="MFS65" s="27">
        <f>MFS62</f>
        <v>22</v>
      </c>
      <c r="MFT65" s="27">
        <f>42.5/1.18</f>
        <v>36.016949152542374</v>
      </c>
      <c r="MFU65" s="27">
        <f>MFS65*MFT65</f>
        <v>792.37288135593224</v>
      </c>
      <c r="MFV65" s="26"/>
      <c r="MFW65" s="27"/>
      <c r="MFX65" s="26"/>
      <c r="MFY65" s="27"/>
      <c r="MFZ65" s="28">
        <f>MFU65+MFW65+MFY65</f>
        <v>792.37288135593224</v>
      </c>
      <c r="MPJ65" s="23"/>
      <c r="MPK65" s="81" t="s">
        <v>60</v>
      </c>
      <c r="MPL65" s="25" t="s">
        <v>61</v>
      </c>
      <c r="MPM65" s="26" t="s">
        <v>48</v>
      </c>
      <c r="MPN65" s="26"/>
      <c r="MPO65" s="27">
        <f>MPO62</f>
        <v>22</v>
      </c>
      <c r="MPP65" s="27">
        <f>42.5/1.18</f>
        <v>36.016949152542374</v>
      </c>
      <c r="MPQ65" s="27">
        <f>MPO65*MPP65</f>
        <v>792.37288135593224</v>
      </c>
      <c r="MPR65" s="26"/>
      <c r="MPS65" s="27"/>
      <c r="MPT65" s="26"/>
      <c r="MPU65" s="27"/>
      <c r="MPV65" s="28">
        <f>MPQ65+MPS65+MPU65</f>
        <v>792.37288135593224</v>
      </c>
      <c r="MZF65" s="23"/>
      <c r="MZG65" s="81" t="s">
        <v>60</v>
      </c>
      <c r="MZH65" s="25" t="s">
        <v>61</v>
      </c>
      <c r="MZI65" s="26" t="s">
        <v>48</v>
      </c>
      <c r="MZJ65" s="26"/>
      <c r="MZK65" s="27">
        <f>MZK62</f>
        <v>22</v>
      </c>
      <c r="MZL65" s="27">
        <f>42.5/1.18</f>
        <v>36.016949152542374</v>
      </c>
      <c r="MZM65" s="27">
        <f>MZK65*MZL65</f>
        <v>792.37288135593224</v>
      </c>
      <c r="MZN65" s="26"/>
      <c r="MZO65" s="27"/>
      <c r="MZP65" s="26"/>
      <c r="MZQ65" s="27"/>
      <c r="MZR65" s="28">
        <f>MZM65+MZO65+MZQ65</f>
        <v>792.37288135593224</v>
      </c>
      <c r="NJB65" s="23"/>
      <c r="NJC65" s="81" t="s">
        <v>60</v>
      </c>
      <c r="NJD65" s="25" t="s">
        <v>61</v>
      </c>
      <c r="NJE65" s="26" t="s">
        <v>48</v>
      </c>
      <c r="NJF65" s="26"/>
      <c r="NJG65" s="27">
        <f>NJG62</f>
        <v>22</v>
      </c>
      <c r="NJH65" s="27">
        <f>42.5/1.18</f>
        <v>36.016949152542374</v>
      </c>
      <c r="NJI65" s="27">
        <f>NJG65*NJH65</f>
        <v>792.37288135593224</v>
      </c>
      <c r="NJJ65" s="26"/>
      <c r="NJK65" s="27"/>
      <c r="NJL65" s="26"/>
      <c r="NJM65" s="27"/>
      <c r="NJN65" s="28">
        <f>NJI65+NJK65+NJM65</f>
        <v>792.37288135593224</v>
      </c>
      <c r="NSX65" s="23"/>
      <c r="NSY65" s="81" t="s">
        <v>60</v>
      </c>
      <c r="NSZ65" s="25" t="s">
        <v>61</v>
      </c>
      <c r="NTA65" s="26" t="s">
        <v>48</v>
      </c>
      <c r="NTB65" s="26"/>
      <c r="NTC65" s="27">
        <f>NTC62</f>
        <v>22</v>
      </c>
      <c r="NTD65" s="27">
        <f>42.5/1.18</f>
        <v>36.016949152542374</v>
      </c>
      <c r="NTE65" s="27">
        <f>NTC65*NTD65</f>
        <v>792.37288135593224</v>
      </c>
      <c r="NTF65" s="26"/>
      <c r="NTG65" s="27"/>
      <c r="NTH65" s="26"/>
      <c r="NTI65" s="27"/>
      <c r="NTJ65" s="28">
        <f>NTE65+NTG65+NTI65</f>
        <v>792.37288135593224</v>
      </c>
      <c r="OCT65" s="23"/>
      <c r="OCU65" s="81" t="s">
        <v>60</v>
      </c>
      <c r="OCV65" s="25" t="s">
        <v>61</v>
      </c>
      <c r="OCW65" s="26" t="s">
        <v>48</v>
      </c>
      <c r="OCX65" s="26"/>
      <c r="OCY65" s="27">
        <f>OCY62</f>
        <v>22</v>
      </c>
      <c r="OCZ65" s="27">
        <f>42.5/1.18</f>
        <v>36.016949152542374</v>
      </c>
      <c r="ODA65" s="27">
        <f>OCY65*OCZ65</f>
        <v>792.37288135593224</v>
      </c>
      <c r="ODB65" s="26"/>
      <c r="ODC65" s="27"/>
      <c r="ODD65" s="26"/>
      <c r="ODE65" s="27"/>
      <c r="ODF65" s="28">
        <f>ODA65+ODC65+ODE65</f>
        <v>792.37288135593224</v>
      </c>
      <c r="OMP65" s="23"/>
      <c r="OMQ65" s="81" t="s">
        <v>60</v>
      </c>
      <c r="OMR65" s="25" t="s">
        <v>61</v>
      </c>
      <c r="OMS65" s="26" t="s">
        <v>48</v>
      </c>
      <c r="OMT65" s="26"/>
      <c r="OMU65" s="27">
        <f>OMU62</f>
        <v>22</v>
      </c>
      <c r="OMV65" s="27">
        <f>42.5/1.18</f>
        <v>36.016949152542374</v>
      </c>
      <c r="OMW65" s="27">
        <f>OMU65*OMV65</f>
        <v>792.37288135593224</v>
      </c>
      <c r="OMX65" s="26"/>
      <c r="OMY65" s="27"/>
      <c r="OMZ65" s="26"/>
      <c r="ONA65" s="27"/>
      <c r="ONB65" s="28">
        <f>OMW65+OMY65+ONA65</f>
        <v>792.37288135593224</v>
      </c>
      <c r="OWL65" s="23"/>
      <c r="OWM65" s="81" t="s">
        <v>60</v>
      </c>
      <c r="OWN65" s="25" t="s">
        <v>61</v>
      </c>
      <c r="OWO65" s="26" t="s">
        <v>48</v>
      </c>
      <c r="OWP65" s="26"/>
      <c r="OWQ65" s="27">
        <f>OWQ62</f>
        <v>22</v>
      </c>
      <c r="OWR65" s="27">
        <f>42.5/1.18</f>
        <v>36.016949152542374</v>
      </c>
      <c r="OWS65" s="27">
        <f>OWQ65*OWR65</f>
        <v>792.37288135593224</v>
      </c>
      <c r="OWT65" s="26"/>
      <c r="OWU65" s="27"/>
      <c r="OWV65" s="26"/>
      <c r="OWW65" s="27"/>
      <c r="OWX65" s="28">
        <f>OWS65+OWU65+OWW65</f>
        <v>792.37288135593224</v>
      </c>
      <c r="PGH65" s="23"/>
      <c r="PGI65" s="81" t="s">
        <v>60</v>
      </c>
      <c r="PGJ65" s="25" t="s">
        <v>61</v>
      </c>
      <c r="PGK65" s="26" t="s">
        <v>48</v>
      </c>
      <c r="PGL65" s="26"/>
      <c r="PGM65" s="27">
        <f>PGM62</f>
        <v>22</v>
      </c>
      <c r="PGN65" s="27">
        <f>42.5/1.18</f>
        <v>36.016949152542374</v>
      </c>
      <c r="PGO65" s="27">
        <f>PGM65*PGN65</f>
        <v>792.37288135593224</v>
      </c>
      <c r="PGP65" s="26"/>
      <c r="PGQ65" s="27"/>
      <c r="PGR65" s="26"/>
      <c r="PGS65" s="27"/>
      <c r="PGT65" s="28">
        <f>PGO65+PGQ65+PGS65</f>
        <v>792.37288135593224</v>
      </c>
      <c r="PQD65" s="23"/>
      <c r="PQE65" s="81" t="s">
        <v>60</v>
      </c>
      <c r="PQF65" s="25" t="s">
        <v>61</v>
      </c>
      <c r="PQG65" s="26" t="s">
        <v>48</v>
      </c>
      <c r="PQH65" s="26"/>
      <c r="PQI65" s="27">
        <f>PQI62</f>
        <v>22</v>
      </c>
      <c r="PQJ65" s="27">
        <f>42.5/1.18</f>
        <v>36.016949152542374</v>
      </c>
      <c r="PQK65" s="27">
        <f>PQI65*PQJ65</f>
        <v>792.37288135593224</v>
      </c>
      <c r="PQL65" s="26"/>
      <c r="PQM65" s="27"/>
      <c r="PQN65" s="26"/>
      <c r="PQO65" s="27"/>
      <c r="PQP65" s="28">
        <f>PQK65+PQM65+PQO65</f>
        <v>792.37288135593224</v>
      </c>
      <c r="PZZ65" s="23"/>
      <c r="QAA65" s="81" t="s">
        <v>60</v>
      </c>
      <c r="QAB65" s="25" t="s">
        <v>61</v>
      </c>
      <c r="QAC65" s="26" t="s">
        <v>48</v>
      </c>
      <c r="QAD65" s="26"/>
      <c r="QAE65" s="27">
        <f>QAE62</f>
        <v>22</v>
      </c>
      <c r="QAF65" s="27">
        <f>42.5/1.18</f>
        <v>36.016949152542374</v>
      </c>
      <c r="QAG65" s="27">
        <f>QAE65*QAF65</f>
        <v>792.37288135593224</v>
      </c>
      <c r="QAH65" s="26"/>
      <c r="QAI65" s="27"/>
      <c r="QAJ65" s="26"/>
      <c r="QAK65" s="27"/>
      <c r="QAL65" s="28">
        <f>QAG65+QAI65+QAK65</f>
        <v>792.37288135593224</v>
      </c>
      <c r="QJV65" s="23"/>
      <c r="QJW65" s="81" t="s">
        <v>60</v>
      </c>
      <c r="QJX65" s="25" t="s">
        <v>61</v>
      </c>
      <c r="QJY65" s="26" t="s">
        <v>48</v>
      </c>
      <c r="QJZ65" s="26"/>
      <c r="QKA65" s="27">
        <f>QKA62</f>
        <v>22</v>
      </c>
      <c r="QKB65" s="27">
        <f>42.5/1.18</f>
        <v>36.016949152542374</v>
      </c>
      <c r="QKC65" s="27">
        <f>QKA65*QKB65</f>
        <v>792.37288135593224</v>
      </c>
      <c r="QKD65" s="26"/>
      <c r="QKE65" s="27"/>
      <c r="QKF65" s="26"/>
      <c r="QKG65" s="27"/>
      <c r="QKH65" s="28">
        <f>QKC65+QKE65+QKG65</f>
        <v>792.37288135593224</v>
      </c>
      <c r="QTR65" s="23"/>
      <c r="QTS65" s="81" t="s">
        <v>60</v>
      </c>
      <c r="QTT65" s="25" t="s">
        <v>61</v>
      </c>
      <c r="QTU65" s="26" t="s">
        <v>48</v>
      </c>
      <c r="QTV65" s="26"/>
      <c r="QTW65" s="27">
        <f>QTW62</f>
        <v>22</v>
      </c>
      <c r="QTX65" s="27">
        <f>42.5/1.18</f>
        <v>36.016949152542374</v>
      </c>
      <c r="QTY65" s="27">
        <f>QTW65*QTX65</f>
        <v>792.37288135593224</v>
      </c>
      <c r="QTZ65" s="26"/>
      <c r="QUA65" s="27"/>
      <c r="QUB65" s="26"/>
      <c r="QUC65" s="27"/>
      <c r="QUD65" s="28">
        <f>QTY65+QUA65+QUC65</f>
        <v>792.37288135593224</v>
      </c>
      <c r="RDN65" s="23"/>
      <c r="RDO65" s="81" t="s">
        <v>60</v>
      </c>
      <c r="RDP65" s="25" t="s">
        <v>61</v>
      </c>
      <c r="RDQ65" s="26" t="s">
        <v>48</v>
      </c>
      <c r="RDR65" s="26"/>
      <c r="RDS65" s="27">
        <f>RDS62</f>
        <v>22</v>
      </c>
      <c r="RDT65" s="27">
        <f>42.5/1.18</f>
        <v>36.016949152542374</v>
      </c>
      <c r="RDU65" s="27">
        <f>RDS65*RDT65</f>
        <v>792.37288135593224</v>
      </c>
      <c r="RDV65" s="26"/>
      <c r="RDW65" s="27"/>
      <c r="RDX65" s="26"/>
      <c r="RDY65" s="27"/>
      <c r="RDZ65" s="28">
        <f>RDU65+RDW65+RDY65</f>
        <v>792.37288135593224</v>
      </c>
      <c r="RNJ65" s="23"/>
      <c r="RNK65" s="81" t="s">
        <v>60</v>
      </c>
      <c r="RNL65" s="25" t="s">
        <v>61</v>
      </c>
      <c r="RNM65" s="26" t="s">
        <v>48</v>
      </c>
      <c r="RNN65" s="26"/>
      <c r="RNO65" s="27">
        <f>RNO62</f>
        <v>22</v>
      </c>
      <c r="RNP65" s="27">
        <f>42.5/1.18</f>
        <v>36.016949152542374</v>
      </c>
      <c r="RNQ65" s="27">
        <f>RNO65*RNP65</f>
        <v>792.37288135593224</v>
      </c>
      <c r="RNR65" s="26"/>
      <c r="RNS65" s="27"/>
      <c r="RNT65" s="26"/>
      <c r="RNU65" s="27"/>
      <c r="RNV65" s="28">
        <f>RNQ65+RNS65+RNU65</f>
        <v>792.37288135593224</v>
      </c>
      <c r="RXF65" s="23"/>
      <c r="RXG65" s="81" t="s">
        <v>60</v>
      </c>
      <c r="RXH65" s="25" t="s">
        <v>61</v>
      </c>
      <c r="RXI65" s="26" t="s">
        <v>48</v>
      </c>
      <c r="RXJ65" s="26"/>
      <c r="RXK65" s="27">
        <f>RXK62</f>
        <v>22</v>
      </c>
      <c r="RXL65" s="27">
        <f>42.5/1.18</f>
        <v>36.016949152542374</v>
      </c>
      <c r="RXM65" s="27">
        <f>RXK65*RXL65</f>
        <v>792.37288135593224</v>
      </c>
      <c r="RXN65" s="26"/>
      <c r="RXO65" s="27"/>
      <c r="RXP65" s="26"/>
      <c r="RXQ65" s="27"/>
      <c r="RXR65" s="28">
        <f>RXM65+RXO65+RXQ65</f>
        <v>792.37288135593224</v>
      </c>
      <c r="SHB65" s="23"/>
      <c r="SHC65" s="81" t="s">
        <v>60</v>
      </c>
      <c r="SHD65" s="25" t="s">
        <v>61</v>
      </c>
      <c r="SHE65" s="26" t="s">
        <v>48</v>
      </c>
      <c r="SHF65" s="26"/>
      <c r="SHG65" s="27">
        <f>SHG62</f>
        <v>22</v>
      </c>
      <c r="SHH65" s="27">
        <f>42.5/1.18</f>
        <v>36.016949152542374</v>
      </c>
      <c r="SHI65" s="27">
        <f>SHG65*SHH65</f>
        <v>792.37288135593224</v>
      </c>
      <c r="SHJ65" s="26"/>
      <c r="SHK65" s="27"/>
      <c r="SHL65" s="26"/>
      <c r="SHM65" s="27"/>
      <c r="SHN65" s="28">
        <f>SHI65+SHK65+SHM65</f>
        <v>792.37288135593224</v>
      </c>
      <c r="SQX65" s="23"/>
      <c r="SQY65" s="81" t="s">
        <v>60</v>
      </c>
      <c r="SQZ65" s="25" t="s">
        <v>61</v>
      </c>
      <c r="SRA65" s="26" t="s">
        <v>48</v>
      </c>
      <c r="SRB65" s="26"/>
      <c r="SRC65" s="27">
        <f>SRC62</f>
        <v>22</v>
      </c>
      <c r="SRD65" s="27">
        <f>42.5/1.18</f>
        <v>36.016949152542374</v>
      </c>
      <c r="SRE65" s="27">
        <f>SRC65*SRD65</f>
        <v>792.37288135593224</v>
      </c>
      <c r="SRF65" s="26"/>
      <c r="SRG65" s="27"/>
      <c r="SRH65" s="26"/>
      <c r="SRI65" s="27"/>
      <c r="SRJ65" s="28">
        <f>SRE65+SRG65+SRI65</f>
        <v>792.37288135593224</v>
      </c>
      <c r="TAT65" s="23"/>
      <c r="TAU65" s="81" t="s">
        <v>60</v>
      </c>
      <c r="TAV65" s="25" t="s">
        <v>61</v>
      </c>
      <c r="TAW65" s="26" t="s">
        <v>48</v>
      </c>
      <c r="TAX65" s="26"/>
      <c r="TAY65" s="27">
        <f>TAY62</f>
        <v>22</v>
      </c>
      <c r="TAZ65" s="27">
        <f>42.5/1.18</f>
        <v>36.016949152542374</v>
      </c>
      <c r="TBA65" s="27">
        <f>TAY65*TAZ65</f>
        <v>792.37288135593224</v>
      </c>
      <c r="TBB65" s="26"/>
      <c r="TBC65" s="27"/>
      <c r="TBD65" s="26"/>
      <c r="TBE65" s="27"/>
      <c r="TBF65" s="28">
        <f>TBA65+TBC65+TBE65</f>
        <v>792.37288135593224</v>
      </c>
      <c r="TKP65" s="23"/>
      <c r="TKQ65" s="81" t="s">
        <v>60</v>
      </c>
      <c r="TKR65" s="25" t="s">
        <v>61</v>
      </c>
      <c r="TKS65" s="26" t="s">
        <v>48</v>
      </c>
      <c r="TKT65" s="26"/>
      <c r="TKU65" s="27">
        <f>TKU62</f>
        <v>22</v>
      </c>
      <c r="TKV65" s="27">
        <f>42.5/1.18</f>
        <v>36.016949152542374</v>
      </c>
      <c r="TKW65" s="27">
        <f>TKU65*TKV65</f>
        <v>792.37288135593224</v>
      </c>
      <c r="TKX65" s="26"/>
      <c r="TKY65" s="27"/>
      <c r="TKZ65" s="26"/>
      <c r="TLA65" s="27"/>
      <c r="TLB65" s="28">
        <f>TKW65+TKY65+TLA65</f>
        <v>792.37288135593224</v>
      </c>
      <c r="TUL65" s="23"/>
      <c r="TUM65" s="81" t="s">
        <v>60</v>
      </c>
      <c r="TUN65" s="25" t="s">
        <v>61</v>
      </c>
      <c r="TUO65" s="26" t="s">
        <v>48</v>
      </c>
      <c r="TUP65" s="26"/>
      <c r="TUQ65" s="27">
        <f>TUQ62</f>
        <v>22</v>
      </c>
      <c r="TUR65" s="27">
        <f>42.5/1.18</f>
        <v>36.016949152542374</v>
      </c>
      <c r="TUS65" s="27">
        <f>TUQ65*TUR65</f>
        <v>792.37288135593224</v>
      </c>
      <c r="TUT65" s="26"/>
      <c r="TUU65" s="27"/>
      <c r="TUV65" s="26"/>
      <c r="TUW65" s="27"/>
      <c r="TUX65" s="28">
        <f>TUS65+TUU65+TUW65</f>
        <v>792.37288135593224</v>
      </c>
      <c r="UEH65" s="23"/>
      <c r="UEI65" s="81" t="s">
        <v>60</v>
      </c>
      <c r="UEJ65" s="25" t="s">
        <v>61</v>
      </c>
      <c r="UEK65" s="26" t="s">
        <v>48</v>
      </c>
      <c r="UEL65" s="26"/>
      <c r="UEM65" s="27">
        <f>UEM62</f>
        <v>22</v>
      </c>
      <c r="UEN65" s="27">
        <f>42.5/1.18</f>
        <v>36.016949152542374</v>
      </c>
      <c r="UEO65" s="27">
        <f>UEM65*UEN65</f>
        <v>792.37288135593224</v>
      </c>
      <c r="UEP65" s="26"/>
      <c r="UEQ65" s="27"/>
      <c r="UER65" s="26"/>
      <c r="UES65" s="27"/>
      <c r="UET65" s="28">
        <f>UEO65+UEQ65+UES65</f>
        <v>792.37288135593224</v>
      </c>
      <c r="UOD65" s="23"/>
      <c r="UOE65" s="81" t="s">
        <v>60</v>
      </c>
      <c r="UOF65" s="25" t="s">
        <v>61</v>
      </c>
      <c r="UOG65" s="26" t="s">
        <v>48</v>
      </c>
      <c r="UOH65" s="26"/>
      <c r="UOI65" s="27">
        <f>UOI62</f>
        <v>22</v>
      </c>
      <c r="UOJ65" s="27">
        <f>42.5/1.18</f>
        <v>36.016949152542374</v>
      </c>
      <c r="UOK65" s="27">
        <f>UOI65*UOJ65</f>
        <v>792.37288135593224</v>
      </c>
      <c r="UOL65" s="26"/>
      <c r="UOM65" s="27"/>
      <c r="UON65" s="26"/>
      <c r="UOO65" s="27"/>
      <c r="UOP65" s="28">
        <f>UOK65+UOM65+UOO65</f>
        <v>792.37288135593224</v>
      </c>
      <c r="UXZ65" s="23"/>
      <c r="UYA65" s="81" t="s">
        <v>60</v>
      </c>
      <c r="UYB65" s="25" t="s">
        <v>61</v>
      </c>
      <c r="UYC65" s="26" t="s">
        <v>48</v>
      </c>
      <c r="UYD65" s="26"/>
      <c r="UYE65" s="27">
        <f>UYE62</f>
        <v>22</v>
      </c>
      <c r="UYF65" s="27">
        <f>42.5/1.18</f>
        <v>36.016949152542374</v>
      </c>
      <c r="UYG65" s="27">
        <f>UYE65*UYF65</f>
        <v>792.37288135593224</v>
      </c>
      <c r="UYH65" s="26"/>
      <c r="UYI65" s="27"/>
      <c r="UYJ65" s="26"/>
      <c r="UYK65" s="27"/>
      <c r="UYL65" s="28">
        <f>UYG65+UYI65+UYK65</f>
        <v>792.37288135593224</v>
      </c>
      <c r="VHV65" s="23"/>
      <c r="VHW65" s="81" t="s">
        <v>60</v>
      </c>
      <c r="VHX65" s="25" t="s">
        <v>61</v>
      </c>
      <c r="VHY65" s="26" t="s">
        <v>48</v>
      </c>
      <c r="VHZ65" s="26"/>
      <c r="VIA65" s="27">
        <f>VIA62</f>
        <v>22</v>
      </c>
      <c r="VIB65" s="27">
        <f>42.5/1.18</f>
        <v>36.016949152542374</v>
      </c>
      <c r="VIC65" s="27">
        <f>VIA65*VIB65</f>
        <v>792.37288135593224</v>
      </c>
      <c r="VID65" s="26"/>
      <c r="VIE65" s="27"/>
      <c r="VIF65" s="26"/>
      <c r="VIG65" s="27"/>
      <c r="VIH65" s="28">
        <f>VIC65+VIE65+VIG65</f>
        <v>792.37288135593224</v>
      </c>
      <c r="VRR65" s="23"/>
      <c r="VRS65" s="81" t="s">
        <v>60</v>
      </c>
      <c r="VRT65" s="25" t="s">
        <v>61</v>
      </c>
      <c r="VRU65" s="26" t="s">
        <v>48</v>
      </c>
      <c r="VRV65" s="26"/>
      <c r="VRW65" s="27">
        <f>VRW62</f>
        <v>22</v>
      </c>
      <c r="VRX65" s="27">
        <f>42.5/1.18</f>
        <v>36.016949152542374</v>
      </c>
      <c r="VRY65" s="27">
        <f>VRW65*VRX65</f>
        <v>792.37288135593224</v>
      </c>
      <c r="VRZ65" s="26"/>
      <c r="VSA65" s="27"/>
      <c r="VSB65" s="26"/>
      <c r="VSC65" s="27"/>
      <c r="VSD65" s="28">
        <f>VRY65+VSA65+VSC65</f>
        <v>792.37288135593224</v>
      </c>
      <c r="WBN65" s="23"/>
      <c r="WBO65" s="81" t="s">
        <v>60</v>
      </c>
      <c r="WBP65" s="25" t="s">
        <v>61</v>
      </c>
      <c r="WBQ65" s="26" t="s">
        <v>48</v>
      </c>
      <c r="WBR65" s="26"/>
      <c r="WBS65" s="27">
        <f>WBS62</f>
        <v>22</v>
      </c>
      <c r="WBT65" s="27">
        <f>42.5/1.18</f>
        <v>36.016949152542374</v>
      </c>
      <c r="WBU65" s="27">
        <f>WBS65*WBT65</f>
        <v>792.37288135593224</v>
      </c>
      <c r="WBV65" s="26"/>
      <c r="WBW65" s="27"/>
      <c r="WBX65" s="26"/>
      <c r="WBY65" s="27"/>
      <c r="WBZ65" s="28">
        <f>WBU65+WBW65+WBY65</f>
        <v>792.37288135593224</v>
      </c>
      <c r="WLJ65" s="23"/>
      <c r="WLK65" s="81" t="s">
        <v>60</v>
      </c>
      <c r="WLL65" s="25" t="s">
        <v>61</v>
      </c>
      <c r="WLM65" s="26" t="s">
        <v>48</v>
      </c>
      <c r="WLN65" s="26"/>
      <c r="WLO65" s="27">
        <f>WLO62</f>
        <v>22</v>
      </c>
      <c r="WLP65" s="27">
        <f>42.5/1.18</f>
        <v>36.016949152542374</v>
      </c>
      <c r="WLQ65" s="27">
        <f>WLO65*WLP65</f>
        <v>792.37288135593224</v>
      </c>
      <c r="WLR65" s="26"/>
      <c r="WLS65" s="27"/>
      <c r="WLT65" s="26"/>
      <c r="WLU65" s="27"/>
      <c r="WLV65" s="28">
        <f>WLQ65+WLS65+WLU65</f>
        <v>792.37288135593224</v>
      </c>
      <c r="WVF65" s="23"/>
      <c r="WVG65" s="81" t="s">
        <v>60</v>
      </c>
      <c r="WVH65" s="25" t="s">
        <v>61</v>
      </c>
      <c r="WVI65" s="26" t="s">
        <v>48</v>
      </c>
      <c r="WVJ65" s="26"/>
      <c r="WVK65" s="27">
        <f>WVK62</f>
        <v>22</v>
      </c>
      <c r="WVL65" s="27">
        <f>42.5/1.18</f>
        <v>36.016949152542374</v>
      </c>
      <c r="WVM65" s="27">
        <f>WVK65*WVL65</f>
        <v>792.37288135593224</v>
      </c>
      <c r="WVN65" s="26"/>
      <c r="WVO65" s="27"/>
      <c r="WVP65" s="26"/>
      <c r="WVQ65" s="27"/>
      <c r="WVR65" s="28">
        <f>WVM65+WVO65+WVQ65</f>
        <v>792.37288135593224</v>
      </c>
    </row>
    <row r="66" spans="1:16138" s="29" customFormat="1" ht="22.5" customHeight="1" x14ac:dyDescent="0.25">
      <c r="A66" s="23"/>
      <c r="B66" s="24"/>
      <c r="C66" s="25" t="s">
        <v>17</v>
      </c>
      <c r="D66" s="26" t="s">
        <v>16</v>
      </c>
      <c r="E66" s="98">
        <v>2.4E-2</v>
      </c>
      <c r="F66" s="27">
        <f>E66*$F$62</f>
        <v>0.12</v>
      </c>
      <c r="G66" s="88"/>
      <c r="H66" s="34">
        <f>G66*F66</f>
        <v>0</v>
      </c>
      <c r="I66" s="26"/>
      <c r="J66" s="27"/>
      <c r="K66" s="26"/>
      <c r="L66" s="27"/>
      <c r="M66" s="16">
        <f t="shared" si="3"/>
        <v>0</v>
      </c>
      <c r="IT66" s="23"/>
      <c r="IU66" s="24"/>
      <c r="IV66" s="25" t="s">
        <v>17</v>
      </c>
      <c r="IW66" s="26" t="s">
        <v>16</v>
      </c>
      <c r="IX66" s="98">
        <v>2.4E-2</v>
      </c>
      <c r="IY66" s="27">
        <f>IY62*IX66</f>
        <v>0.52800000000000002</v>
      </c>
      <c r="IZ66" s="26">
        <v>3.2</v>
      </c>
      <c r="JA66" s="27">
        <f>IZ66*IY66</f>
        <v>1.6896000000000002</v>
      </c>
      <c r="JB66" s="26"/>
      <c r="JC66" s="27"/>
      <c r="JD66" s="26"/>
      <c r="JE66" s="27"/>
      <c r="JF66" s="28">
        <f>JA66+JC66+JE66</f>
        <v>1.6896000000000002</v>
      </c>
      <c r="SP66" s="23"/>
      <c r="SQ66" s="24"/>
      <c r="SR66" s="25" t="s">
        <v>17</v>
      </c>
      <c r="SS66" s="26" t="s">
        <v>16</v>
      </c>
      <c r="ST66" s="98">
        <v>2.4E-2</v>
      </c>
      <c r="SU66" s="27">
        <f>SU62*ST66</f>
        <v>0.52800000000000002</v>
      </c>
      <c r="SV66" s="26">
        <v>3.2</v>
      </c>
      <c r="SW66" s="27">
        <f>SV66*SU66</f>
        <v>1.6896000000000002</v>
      </c>
      <c r="SX66" s="26"/>
      <c r="SY66" s="27"/>
      <c r="SZ66" s="26"/>
      <c r="TA66" s="27"/>
      <c r="TB66" s="28">
        <f>SW66+SY66+TA66</f>
        <v>1.6896000000000002</v>
      </c>
      <c r="ACL66" s="23"/>
      <c r="ACM66" s="24"/>
      <c r="ACN66" s="25" t="s">
        <v>17</v>
      </c>
      <c r="ACO66" s="26" t="s">
        <v>16</v>
      </c>
      <c r="ACP66" s="98">
        <v>2.4E-2</v>
      </c>
      <c r="ACQ66" s="27">
        <f>ACQ62*ACP66</f>
        <v>0.52800000000000002</v>
      </c>
      <c r="ACR66" s="26">
        <v>3.2</v>
      </c>
      <c r="ACS66" s="27">
        <f>ACR66*ACQ66</f>
        <v>1.6896000000000002</v>
      </c>
      <c r="ACT66" s="26"/>
      <c r="ACU66" s="27"/>
      <c r="ACV66" s="26"/>
      <c r="ACW66" s="27"/>
      <c r="ACX66" s="28">
        <f>ACS66+ACU66+ACW66</f>
        <v>1.6896000000000002</v>
      </c>
      <c r="AMH66" s="23"/>
      <c r="AMI66" s="24"/>
      <c r="AMJ66" s="25" t="s">
        <v>17</v>
      </c>
      <c r="AMK66" s="26" t="s">
        <v>16</v>
      </c>
      <c r="AML66" s="98">
        <v>2.4E-2</v>
      </c>
      <c r="AMM66" s="27">
        <f>AMM62*AML66</f>
        <v>0.52800000000000002</v>
      </c>
      <c r="AMN66" s="26">
        <v>3.2</v>
      </c>
      <c r="AMO66" s="27">
        <f>AMN66*AMM66</f>
        <v>1.6896000000000002</v>
      </c>
      <c r="AMP66" s="26"/>
      <c r="AMQ66" s="27"/>
      <c r="AMR66" s="26"/>
      <c r="AMS66" s="27"/>
      <c r="AMT66" s="28">
        <f>AMO66+AMQ66+AMS66</f>
        <v>1.6896000000000002</v>
      </c>
      <c r="AWD66" s="23"/>
      <c r="AWE66" s="24"/>
      <c r="AWF66" s="25" t="s">
        <v>17</v>
      </c>
      <c r="AWG66" s="26" t="s">
        <v>16</v>
      </c>
      <c r="AWH66" s="98">
        <v>2.4E-2</v>
      </c>
      <c r="AWI66" s="27">
        <f>AWI62*AWH66</f>
        <v>0.52800000000000002</v>
      </c>
      <c r="AWJ66" s="26">
        <v>3.2</v>
      </c>
      <c r="AWK66" s="27">
        <f>AWJ66*AWI66</f>
        <v>1.6896000000000002</v>
      </c>
      <c r="AWL66" s="26"/>
      <c r="AWM66" s="27"/>
      <c r="AWN66" s="26"/>
      <c r="AWO66" s="27"/>
      <c r="AWP66" s="28">
        <f>AWK66+AWM66+AWO66</f>
        <v>1.6896000000000002</v>
      </c>
      <c r="BFZ66" s="23"/>
      <c r="BGA66" s="24"/>
      <c r="BGB66" s="25" t="s">
        <v>17</v>
      </c>
      <c r="BGC66" s="26" t="s">
        <v>16</v>
      </c>
      <c r="BGD66" s="98">
        <v>2.4E-2</v>
      </c>
      <c r="BGE66" s="27">
        <f>BGE62*BGD66</f>
        <v>0.52800000000000002</v>
      </c>
      <c r="BGF66" s="26">
        <v>3.2</v>
      </c>
      <c r="BGG66" s="27">
        <f>BGF66*BGE66</f>
        <v>1.6896000000000002</v>
      </c>
      <c r="BGH66" s="26"/>
      <c r="BGI66" s="27"/>
      <c r="BGJ66" s="26"/>
      <c r="BGK66" s="27"/>
      <c r="BGL66" s="28">
        <f>BGG66+BGI66+BGK66</f>
        <v>1.6896000000000002</v>
      </c>
      <c r="BPV66" s="23"/>
      <c r="BPW66" s="24"/>
      <c r="BPX66" s="25" t="s">
        <v>17</v>
      </c>
      <c r="BPY66" s="26" t="s">
        <v>16</v>
      </c>
      <c r="BPZ66" s="98">
        <v>2.4E-2</v>
      </c>
      <c r="BQA66" s="27">
        <f>BQA62*BPZ66</f>
        <v>0.52800000000000002</v>
      </c>
      <c r="BQB66" s="26">
        <v>3.2</v>
      </c>
      <c r="BQC66" s="27">
        <f>BQB66*BQA66</f>
        <v>1.6896000000000002</v>
      </c>
      <c r="BQD66" s="26"/>
      <c r="BQE66" s="27"/>
      <c r="BQF66" s="26"/>
      <c r="BQG66" s="27"/>
      <c r="BQH66" s="28">
        <f>BQC66+BQE66+BQG66</f>
        <v>1.6896000000000002</v>
      </c>
      <c r="BZR66" s="23"/>
      <c r="BZS66" s="24"/>
      <c r="BZT66" s="25" t="s">
        <v>17</v>
      </c>
      <c r="BZU66" s="26" t="s">
        <v>16</v>
      </c>
      <c r="BZV66" s="98">
        <v>2.4E-2</v>
      </c>
      <c r="BZW66" s="27">
        <f>BZW62*BZV66</f>
        <v>0.52800000000000002</v>
      </c>
      <c r="BZX66" s="26">
        <v>3.2</v>
      </c>
      <c r="BZY66" s="27">
        <f>BZX66*BZW66</f>
        <v>1.6896000000000002</v>
      </c>
      <c r="BZZ66" s="26"/>
      <c r="CAA66" s="27"/>
      <c r="CAB66" s="26"/>
      <c r="CAC66" s="27"/>
      <c r="CAD66" s="28">
        <f>BZY66+CAA66+CAC66</f>
        <v>1.6896000000000002</v>
      </c>
      <c r="CJN66" s="23"/>
      <c r="CJO66" s="24"/>
      <c r="CJP66" s="25" t="s">
        <v>17</v>
      </c>
      <c r="CJQ66" s="26" t="s">
        <v>16</v>
      </c>
      <c r="CJR66" s="98">
        <v>2.4E-2</v>
      </c>
      <c r="CJS66" s="27">
        <f>CJS62*CJR66</f>
        <v>0.52800000000000002</v>
      </c>
      <c r="CJT66" s="26">
        <v>3.2</v>
      </c>
      <c r="CJU66" s="27">
        <f>CJT66*CJS66</f>
        <v>1.6896000000000002</v>
      </c>
      <c r="CJV66" s="26"/>
      <c r="CJW66" s="27"/>
      <c r="CJX66" s="26"/>
      <c r="CJY66" s="27"/>
      <c r="CJZ66" s="28">
        <f>CJU66+CJW66+CJY66</f>
        <v>1.6896000000000002</v>
      </c>
      <c r="CTJ66" s="23"/>
      <c r="CTK66" s="24"/>
      <c r="CTL66" s="25" t="s">
        <v>17</v>
      </c>
      <c r="CTM66" s="26" t="s">
        <v>16</v>
      </c>
      <c r="CTN66" s="98">
        <v>2.4E-2</v>
      </c>
      <c r="CTO66" s="27">
        <f>CTO62*CTN66</f>
        <v>0.52800000000000002</v>
      </c>
      <c r="CTP66" s="26">
        <v>3.2</v>
      </c>
      <c r="CTQ66" s="27">
        <f>CTP66*CTO66</f>
        <v>1.6896000000000002</v>
      </c>
      <c r="CTR66" s="26"/>
      <c r="CTS66" s="27"/>
      <c r="CTT66" s="26"/>
      <c r="CTU66" s="27"/>
      <c r="CTV66" s="28">
        <f>CTQ66+CTS66+CTU66</f>
        <v>1.6896000000000002</v>
      </c>
      <c r="DDF66" s="23"/>
      <c r="DDG66" s="24"/>
      <c r="DDH66" s="25" t="s">
        <v>17</v>
      </c>
      <c r="DDI66" s="26" t="s">
        <v>16</v>
      </c>
      <c r="DDJ66" s="98">
        <v>2.4E-2</v>
      </c>
      <c r="DDK66" s="27">
        <f>DDK62*DDJ66</f>
        <v>0.52800000000000002</v>
      </c>
      <c r="DDL66" s="26">
        <v>3.2</v>
      </c>
      <c r="DDM66" s="27">
        <f>DDL66*DDK66</f>
        <v>1.6896000000000002</v>
      </c>
      <c r="DDN66" s="26"/>
      <c r="DDO66" s="27"/>
      <c r="DDP66" s="26"/>
      <c r="DDQ66" s="27"/>
      <c r="DDR66" s="28">
        <f>DDM66+DDO66+DDQ66</f>
        <v>1.6896000000000002</v>
      </c>
      <c r="DNB66" s="23"/>
      <c r="DNC66" s="24"/>
      <c r="DND66" s="25" t="s">
        <v>17</v>
      </c>
      <c r="DNE66" s="26" t="s">
        <v>16</v>
      </c>
      <c r="DNF66" s="98">
        <v>2.4E-2</v>
      </c>
      <c r="DNG66" s="27">
        <f>DNG62*DNF66</f>
        <v>0.52800000000000002</v>
      </c>
      <c r="DNH66" s="26">
        <v>3.2</v>
      </c>
      <c r="DNI66" s="27">
        <f>DNH66*DNG66</f>
        <v>1.6896000000000002</v>
      </c>
      <c r="DNJ66" s="26"/>
      <c r="DNK66" s="27"/>
      <c r="DNL66" s="26"/>
      <c r="DNM66" s="27"/>
      <c r="DNN66" s="28">
        <f>DNI66+DNK66+DNM66</f>
        <v>1.6896000000000002</v>
      </c>
      <c r="DWX66" s="23"/>
      <c r="DWY66" s="24"/>
      <c r="DWZ66" s="25" t="s">
        <v>17</v>
      </c>
      <c r="DXA66" s="26" t="s">
        <v>16</v>
      </c>
      <c r="DXB66" s="98">
        <v>2.4E-2</v>
      </c>
      <c r="DXC66" s="27">
        <f>DXC62*DXB66</f>
        <v>0.52800000000000002</v>
      </c>
      <c r="DXD66" s="26">
        <v>3.2</v>
      </c>
      <c r="DXE66" s="27">
        <f>DXD66*DXC66</f>
        <v>1.6896000000000002</v>
      </c>
      <c r="DXF66" s="26"/>
      <c r="DXG66" s="27"/>
      <c r="DXH66" s="26"/>
      <c r="DXI66" s="27"/>
      <c r="DXJ66" s="28">
        <f>DXE66+DXG66+DXI66</f>
        <v>1.6896000000000002</v>
      </c>
      <c r="EGT66" s="23"/>
      <c r="EGU66" s="24"/>
      <c r="EGV66" s="25" t="s">
        <v>17</v>
      </c>
      <c r="EGW66" s="26" t="s">
        <v>16</v>
      </c>
      <c r="EGX66" s="98">
        <v>2.4E-2</v>
      </c>
      <c r="EGY66" s="27">
        <f>EGY62*EGX66</f>
        <v>0.52800000000000002</v>
      </c>
      <c r="EGZ66" s="26">
        <v>3.2</v>
      </c>
      <c r="EHA66" s="27">
        <f>EGZ66*EGY66</f>
        <v>1.6896000000000002</v>
      </c>
      <c r="EHB66" s="26"/>
      <c r="EHC66" s="27"/>
      <c r="EHD66" s="26"/>
      <c r="EHE66" s="27"/>
      <c r="EHF66" s="28">
        <f>EHA66+EHC66+EHE66</f>
        <v>1.6896000000000002</v>
      </c>
      <c r="EQP66" s="23"/>
      <c r="EQQ66" s="24"/>
      <c r="EQR66" s="25" t="s">
        <v>17</v>
      </c>
      <c r="EQS66" s="26" t="s">
        <v>16</v>
      </c>
      <c r="EQT66" s="98">
        <v>2.4E-2</v>
      </c>
      <c r="EQU66" s="27">
        <f>EQU62*EQT66</f>
        <v>0.52800000000000002</v>
      </c>
      <c r="EQV66" s="26">
        <v>3.2</v>
      </c>
      <c r="EQW66" s="27">
        <f>EQV66*EQU66</f>
        <v>1.6896000000000002</v>
      </c>
      <c r="EQX66" s="26"/>
      <c r="EQY66" s="27"/>
      <c r="EQZ66" s="26"/>
      <c r="ERA66" s="27"/>
      <c r="ERB66" s="28">
        <f>EQW66+EQY66+ERA66</f>
        <v>1.6896000000000002</v>
      </c>
      <c r="FAL66" s="23"/>
      <c r="FAM66" s="24"/>
      <c r="FAN66" s="25" t="s">
        <v>17</v>
      </c>
      <c r="FAO66" s="26" t="s">
        <v>16</v>
      </c>
      <c r="FAP66" s="98">
        <v>2.4E-2</v>
      </c>
      <c r="FAQ66" s="27">
        <f>FAQ62*FAP66</f>
        <v>0.52800000000000002</v>
      </c>
      <c r="FAR66" s="26">
        <v>3.2</v>
      </c>
      <c r="FAS66" s="27">
        <f>FAR66*FAQ66</f>
        <v>1.6896000000000002</v>
      </c>
      <c r="FAT66" s="26"/>
      <c r="FAU66" s="27"/>
      <c r="FAV66" s="26"/>
      <c r="FAW66" s="27"/>
      <c r="FAX66" s="28">
        <f>FAS66+FAU66+FAW66</f>
        <v>1.6896000000000002</v>
      </c>
      <c r="FKH66" s="23"/>
      <c r="FKI66" s="24"/>
      <c r="FKJ66" s="25" t="s">
        <v>17</v>
      </c>
      <c r="FKK66" s="26" t="s">
        <v>16</v>
      </c>
      <c r="FKL66" s="98">
        <v>2.4E-2</v>
      </c>
      <c r="FKM66" s="27">
        <f>FKM62*FKL66</f>
        <v>0.52800000000000002</v>
      </c>
      <c r="FKN66" s="26">
        <v>3.2</v>
      </c>
      <c r="FKO66" s="27">
        <f>FKN66*FKM66</f>
        <v>1.6896000000000002</v>
      </c>
      <c r="FKP66" s="26"/>
      <c r="FKQ66" s="27"/>
      <c r="FKR66" s="26"/>
      <c r="FKS66" s="27"/>
      <c r="FKT66" s="28">
        <f>FKO66+FKQ66+FKS66</f>
        <v>1.6896000000000002</v>
      </c>
      <c r="FUD66" s="23"/>
      <c r="FUE66" s="24"/>
      <c r="FUF66" s="25" t="s">
        <v>17</v>
      </c>
      <c r="FUG66" s="26" t="s">
        <v>16</v>
      </c>
      <c r="FUH66" s="98">
        <v>2.4E-2</v>
      </c>
      <c r="FUI66" s="27">
        <f>FUI62*FUH66</f>
        <v>0.52800000000000002</v>
      </c>
      <c r="FUJ66" s="26">
        <v>3.2</v>
      </c>
      <c r="FUK66" s="27">
        <f>FUJ66*FUI66</f>
        <v>1.6896000000000002</v>
      </c>
      <c r="FUL66" s="26"/>
      <c r="FUM66" s="27"/>
      <c r="FUN66" s="26"/>
      <c r="FUO66" s="27"/>
      <c r="FUP66" s="28">
        <f>FUK66+FUM66+FUO66</f>
        <v>1.6896000000000002</v>
      </c>
      <c r="GDZ66" s="23"/>
      <c r="GEA66" s="24"/>
      <c r="GEB66" s="25" t="s">
        <v>17</v>
      </c>
      <c r="GEC66" s="26" t="s">
        <v>16</v>
      </c>
      <c r="GED66" s="98">
        <v>2.4E-2</v>
      </c>
      <c r="GEE66" s="27">
        <f>GEE62*GED66</f>
        <v>0.52800000000000002</v>
      </c>
      <c r="GEF66" s="26">
        <v>3.2</v>
      </c>
      <c r="GEG66" s="27">
        <f>GEF66*GEE66</f>
        <v>1.6896000000000002</v>
      </c>
      <c r="GEH66" s="26"/>
      <c r="GEI66" s="27"/>
      <c r="GEJ66" s="26"/>
      <c r="GEK66" s="27"/>
      <c r="GEL66" s="28">
        <f>GEG66+GEI66+GEK66</f>
        <v>1.6896000000000002</v>
      </c>
      <c r="GNV66" s="23"/>
      <c r="GNW66" s="24"/>
      <c r="GNX66" s="25" t="s">
        <v>17</v>
      </c>
      <c r="GNY66" s="26" t="s">
        <v>16</v>
      </c>
      <c r="GNZ66" s="98">
        <v>2.4E-2</v>
      </c>
      <c r="GOA66" s="27">
        <f>GOA62*GNZ66</f>
        <v>0.52800000000000002</v>
      </c>
      <c r="GOB66" s="26">
        <v>3.2</v>
      </c>
      <c r="GOC66" s="27">
        <f>GOB66*GOA66</f>
        <v>1.6896000000000002</v>
      </c>
      <c r="GOD66" s="26"/>
      <c r="GOE66" s="27"/>
      <c r="GOF66" s="26"/>
      <c r="GOG66" s="27"/>
      <c r="GOH66" s="28">
        <f>GOC66+GOE66+GOG66</f>
        <v>1.6896000000000002</v>
      </c>
      <c r="GXR66" s="23"/>
      <c r="GXS66" s="24"/>
      <c r="GXT66" s="25" t="s">
        <v>17</v>
      </c>
      <c r="GXU66" s="26" t="s">
        <v>16</v>
      </c>
      <c r="GXV66" s="98">
        <v>2.4E-2</v>
      </c>
      <c r="GXW66" s="27">
        <f>GXW62*GXV66</f>
        <v>0.52800000000000002</v>
      </c>
      <c r="GXX66" s="26">
        <v>3.2</v>
      </c>
      <c r="GXY66" s="27">
        <f>GXX66*GXW66</f>
        <v>1.6896000000000002</v>
      </c>
      <c r="GXZ66" s="26"/>
      <c r="GYA66" s="27"/>
      <c r="GYB66" s="26"/>
      <c r="GYC66" s="27"/>
      <c r="GYD66" s="28">
        <f>GXY66+GYA66+GYC66</f>
        <v>1.6896000000000002</v>
      </c>
      <c r="HHN66" s="23"/>
      <c r="HHO66" s="24"/>
      <c r="HHP66" s="25" t="s">
        <v>17</v>
      </c>
      <c r="HHQ66" s="26" t="s">
        <v>16</v>
      </c>
      <c r="HHR66" s="98">
        <v>2.4E-2</v>
      </c>
      <c r="HHS66" s="27">
        <f>HHS62*HHR66</f>
        <v>0.52800000000000002</v>
      </c>
      <c r="HHT66" s="26">
        <v>3.2</v>
      </c>
      <c r="HHU66" s="27">
        <f>HHT66*HHS66</f>
        <v>1.6896000000000002</v>
      </c>
      <c r="HHV66" s="26"/>
      <c r="HHW66" s="27"/>
      <c r="HHX66" s="26"/>
      <c r="HHY66" s="27"/>
      <c r="HHZ66" s="28">
        <f>HHU66+HHW66+HHY66</f>
        <v>1.6896000000000002</v>
      </c>
      <c r="HRJ66" s="23"/>
      <c r="HRK66" s="24"/>
      <c r="HRL66" s="25" t="s">
        <v>17</v>
      </c>
      <c r="HRM66" s="26" t="s">
        <v>16</v>
      </c>
      <c r="HRN66" s="98">
        <v>2.4E-2</v>
      </c>
      <c r="HRO66" s="27">
        <f>HRO62*HRN66</f>
        <v>0.52800000000000002</v>
      </c>
      <c r="HRP66" s="26">
        <v>3.2</v>
      </c>
      <c r="HRQ66" s="27">
        <f>HRP66*HRO66</f>
        <v>1.6896000000000002</v>
      </c>
      <c r="HRR66" s="26"/>
      <c r="HRS66" s="27"/>
      <c r="HRT66" s="26"/>
      <c r="HRU66" s="27"/>
      <c r="HRV66" s="28">
        <f>HRQ66+HRS66+HRU66</f>
        <v>1.6896000000000002</v>
      </c>
      <c r="IBF66" s="23"/>
      <c r="IBG66" s="24"/>
      <c r="IBH66" s="25" t="s">
        <v>17</v>
      </c>
      <c r="IBI66" s="26" t="s">
        <v>16</v>
      </c>
      <c r="IBJ66" s="98">
        <v>2.4E-2</v>
      </c>
      <c r="IBK66" s="27">
        <f>IBK62*IBJ66</f>
        <v>0.52800000000000002</v>
      </c>
      <c r="IBL66" s="26">
        <v>3.2</v>
      </c>
      <c r="IBM66" s="27">
        <f>IBL66*IBK66</f>
        <v>1.6896000000000002</v>
      </c>
      <c r="IBN66" s="26"/>
      <c r="IBO66" s="27"/>
      <c r="IBP66" s="26"/>
      <c r="IBQ66" s="27"/>
      <c r="IBR66" s="28">
        <f>IBM66+IBO66+IBQ66</f>
        <v>1.6896000000000002</v>
      </c>
      <c r="ILB66" s="23"/>
      <c r="ILC66" s="24"/>
      <c r="ILD66" s="25" t="s">
        <v>17</v>
      </c>
      <c r="ILE66" s="26" t="s">
        <v>16</v>
      </c>
      <c r="ILF66" s="98">
        <v>2.4E-2</v>
      </c>
      <c r="ILG66" s="27">
        <f>ILG62*ILF66</f>
        <v>0.52800000000000002</v>
      </c>
      <c r="ILH66" s="26">
        <v>3.2</v>
      </c>
      <c r="ILI66" s="27">
        <f>ILH66*ILG66</f>
        <v>1.6896000000000002</v>
      </c>
      <c r="ILJ66" s="26"/>
      <c r="ILK66" s="27"/>
      <c r="ILL66" s="26"/>
      <c r="ILM66" s="27"/>
      <c r="ILN66" s="28">
        <f>ILI66+ILK66+ILM66</f>
        <v>1.6896000000000002</v>
      </c>
      <c r="IUX66" s="23"/>
      <c r="IUY66" s="24"/>
      <c r="IUZ66" s="25" t="s">
        <v>17</v>
      </c>
      <c r="IVA66" s="26" t="s">
        <v>16</v>
      </c>
      <c r="IVB66" s="98">
        <v>2.4E-2</v>
      </c>
      <c r="IVC66" s="27">
        <f>IVC62*IVB66</f>
        <v>0.52800000000000002</v>
      </c>
      <c r="IVD66" s="26">
        <v>3.2</v>
      </c>
      <c r="IVE66" s="27">
        <f>IVD66*IVC66</f>
        <v>1.6896000000000002</v>
      </c>
      <c r="IVF66" s="26"/>
      <c r="IVG66" s="27"/>
      <c r="IVH66" s="26"/>
      <c r="IVI66" s="27"/>
      <c r="IVJ66" s="28">
        <f>IVE66+IVG66+IVI66</f>
        <v>1.6896000000000002</v>
      </c>
      <c r="JET66" s="23"/>
      <c r="JEU66" s="24"/>
      <c r="JEV66" s="25" t="s">
        <v>17</v>
      </c>
      <c r="JEW66" s="26" t="s">
        <v>16</v>
      </c>
      <c r="JEX66" s="98">
        <v>2.4E-2</v>
      </c>
      <c r="JEY66" s="27">
        <f>JEY62*JEX66</f>
        <v>0.52800000000000002</v>
      </c>
      <c r="JEZ66" s="26">
        <v>3.2</v>
      </c>
      <c r="JFA66" s="27">
        <f>JEZ66*JEY66</f>
        <v>1.6896000000000002</v>
      </c>
      <c r="JFB66" s="26"/>
      <c r="JFC66" s="27"/>
      <c r="JFD66" s="26"/>
      <c r="JFE66" s="27"/>
      <c r="JFF66" s="28">
        <f>JFA66+JFC66+JFE66</f>
        <v>1.6896000000000002</v>
      </c>
      <c r="JOP66" s="23"/>
      <c r="JOQ66" s="24"/>
      <c r="JOR66" s="25" t="s">
        <v>17</v>
      </c>
      <c r="JOS66" s="26" t="s">
        <v>16</v>
      </c>
      <c r="JOT66" s="98">
        <v>2.4E-2</v>
      </c>
      <c r="JOU66" s="27">
        <f>JOU62*JOT66</f>
        <v>0.52800000000000002</v>
      </c>
      <c r="JOV66" s="26">
        <v>3.2</v>
      </c>
      <c r="JOW66" s="27">
        <f>JOV66*JOU66</f>
        <v>1.6896000000000002</v>
      </c>
      <c r="JOX66" s="26"/>
      <c r="JOY66" s="27"/>
      <c r="JOZ66" s="26"/>
      <c r="JPA66" s="27"/>
      <c r="JPB66" s="28">
        <f>JOW66+JOY66+JPA66</f>
        <v>1.6896000000000002</v>
      </c>
      <c r="JYL66" s="23"/>
      <c r="JYM66" s="24"/>
      <c r="JYN66" s="25" t="s">
        <v>17</v>
      </c>
      <c r="JYO66" s="26" t="s">
        <v>16</v>
      </c>
      <c r="JYP66" s="98">
        <v>2.4E-2</v>
      </c>
      <c r="JYQ66" s="27">
        <f>JYQ62*JYP66</f>
        <v>0.52800000000000002</v>
      </c>
      <c r="JYR66" s="26">
        <v>3.2</v>
      </c>
      <c r="JYS66" s="27">
        <f>JYR66*JYQ66</f>
        <v>1.6896000000000002</v>
      </c>
      <c r="JYT66" s="26"/>
      <c r="JYU66" s="27"/>
      <c r="JYV66" s="26"/>
      <c r="JYW66" s="27"/>
      <c r="JYX66" s="28">
        <f>JYS66+JYU66+JYW66</f>
        <v>1.6896000000000002</v>
      </c>
      <c r="KIH66" s="23"/>
      <c r="KII66" s="24"/>
      <c r="KIJ66" s="25" t="s">
        <v>17</v>
      </c>
      <c r="KIK66" s="26" t="s">
        <v>16</v>
      </c>
      <c r="KIL66" s="98">
        <v>2.4E-2</v>
      </c>
      <c r="KIM66" s="27">
        <f>KIM62*KIL66</f>
        <v>0.52800000000000002</v>
      </c>
      <c r="KIN66" s="26">
        <v>3.2</v>
      </c>
      <c r="KIO66" s="27">
        <f>KIN66*KIM66</f>
        <v>1.6896000000000002</v>
      </c>
      <c r="KIP66" s="26"/>
      <c r="KIQ66" s="27"/>
      <c r="KIR66" s="26"/>
      <c r="KIS66" s="27"/>
      <c r="KIT66" s="28">
        <f>KIO66+KIQ66+KIS66</f>
        <v>1.6896000000000002</v>
      </c>
      <c r="KSD66" s="23"/>
      <c r="KSE66" s="24"/>
      <c r="KSF66" s="25" t="s">
        <v>17</v>
      </c>
      <c r="KSG66" s="26" t="s">
        <v>16</v>
      </c>
      <c r="KSH66" s="98">
        <v>2.4E-2</v>
      </c>
      <c r="KSI66" s="27">
        <f>KSI62*KSH66</f>
        <v>0.52800000000000002</v>
      </c>
      <c r="KSJ66" s="26">
        <v>3.2</v>
      </c>
      <c r="KSK66" s="27">
        <f>KSJ66*KSI66</f>
        <v>1.6896000000000002</v>
      </c>
      <c r="KSL66" s="26"/>
      <c r="KSM66" s="27"/>
      <c r="KSN66" s="26"/>
      <c r="KSO66" s="27"/>
      <c r="KSP66" s="28">
        <f>KSK66+KSM66+KSO66</f>
        <v>1.6896000000000002</v>
      </c>
      <c r="LBZ66" s="23"/>
      <c r="LCA66" s="24"/>
      <c r="LCB66" s="25" t="s">
        <v>17</v>
      </c>
      <c r="LCC66" s="26" t="s">
        <v>16</v>
      </c>
      <c r="LCD66" s="98">
        <v>2.4E-2</v>
      </c>
      <c r="LCE66" s="27">
        <f>LCE62*LCD66</f>
        <v>0.52800000000000002</v>
      </c>
      <c r="LCF66" s="26">
        <v>3.2</v>
      </c>
      <c r="LCG66" s="27">
        <f>LCF66*LCE66</f>
        <v>1.6896000000000002</v>
      </c>
      <c r="LCH66" s="26"/>
      <c r="LCI66" s="27"/>
      <c r="LCJ66" s="26"/>
      <c r="LCK66" s="27"/>
      <c r="LCL66" s="28">
        <f>LCG66+LCI66+LCK66</f>
        <v>1.6896000000000002</v>
      </c>
      <c r="LLV66" s="23"/>
      <c r="LLW66" s="24"/>
      <c r="LLX66" s="25" t="s">
        <v>17</v>
      </c>
      <c r="LLY66" s="26" t="s">
        <v>16</v>
      </c>
      <c r="LLZ66" s="98">
        <v>2.4E-2</v>
      </c>
      <c r="LMA66" s="27">
        <f>LMA62*LLZ66</f>
        <v>0.52800000000000002</v>
      </c>
      <c r="LMB66" s="26">
        <v>3.2</v>
      </c>
      <c r="LMC66" s="27">
        <f>LMB66*LMA66</f>
        <v>1.6896000000000002</v>
      </c>
      <c r="LMD66" s="26"/>
      <c r="LME66" s="27"/>
      <c r="LMF66" s="26"/>
      <c r="LMG66" s="27"/>
      <c r="LMH66" s="28">
        <f>LMC66+LME66+LMG66</f>
        <v>1.6896000000000002</v>
      </c>
      <c r="LVR66" s="23"/>
      <c r="LVS66" s="24"/>
      <c r="LVT66" s="25" t="s">
        <v>17</v>
      </c>
      <c r="LVU66" s="26" t="s">
        <v>16</v>
      </c>
      <c r="LVV66" s="98">
        <v>2.4E-2</v>
      </c>
      <c r="LVW66" s="27">
        <f>LVW62*LVV66</f>
        <v>0.52800000000000002</v>
      </c>
      <c r="LVX66" s="26">
        <v>3.2</v>
      </c>
      <c r="LVY66" s="27">
        <f>LVX66*LVW66</f>
        <v>1.6896000000000002</v>
      </c>
      <c r="LVZ66" s="26"/>
      <c r="LWA66" s="27"/>
      <c r="LWB66" s="26"/>
      <c r="LWC66" s="27"/>
      <c r="LWD66" s="28">
        <f>LVY66+LWA66+LWC66</f>
        <v>1.6896000000000002</v>
      </c>
      <c r="MFN66" s="23"/>
      <c r="MFO66" s="24"/>
      <c r="MFP66" s="25" t="s">
        <v>17</v>
      </c>
      <c r="MFQ66" s="26" t="s">
        <v>16</v>
      </c>
      <c r="MFR66" s="98">
        <v>2.4E-2</v>
      </c>
      <c r="MFS66" s="27">
        <f>MFS62*MFR66</f>
        <v>0.52800000000000002</v>
      </c>
      <c r="MFT66" s="26">
        <v>3.2</v>
      </c>
      <c r="MFU66" s="27">
        <f>MFT66*MFS66</f>
        <v>1.6896000000000002</v>
      </c>
      <c r="MFV66" s="26"/>
      <c r="MFW66" s="27"/>
      <c r="MFX66" s="26"/>
      <c r="MFY66" s="27"/>
      <c r="MFZ66" s="28">
        <f>MFU66+MFW66+MFY66</f>
        <v>1.6896000000000002</v>
      </c>
      <c r="MPJ66" s="23"/>
      <c r="MPK66" s="24"/>
      <c r="MPL66" s="25" t="s">
        <v>17</v>
      </c>
      <c r="MPM66" s="26" t="s">
        <v>16</v>
      </c>
      <c r="MPN66" s="98">
        <v>2.4E-2</v>
      </c>
      <c r="MPO66" s="27">
        <f>MPO62*MPN66</f>
        <v>0.52800000000000002</v>
      </c>
      <c r="MPP66" s="26">
        <v>3.2</v>
      </c>
      <c r="MPQ66" s="27">
        <f>MPP66*MPO66</f>
        <v>1.6896000000000002</v>
      </c>
      <c r="MPR66" s="26"/>
      <c r="MPS66" s="27"/>
      <c r="MPT66" s="26"/>
      <c r="MPU66" s="27"/>
      <c r="MPV66" s="28">
        <f>MPQ66+MPS66+MPU66</f>
        <v>1.6896000000000002</v>
      </c>
      <c r="MZF66" s="23"/>
      <c r="MZG66" s="24"/>
      <c r="MZH66" s="25" t="s">
        <v>17</v>
      </c>
      <c r="MZI66" s="26" t="s">
        <v>16</v>
      </c>
      <c r="MZJ66" s="98">
        <v>2.4E-2</v>
      </c>
      <c r="MZK66" s="27">
        <f>MZK62*MZJ66</f>
        <v>0.52800000000000002</v>
      </c>
      <c r="MZL66" s="26">
        <v>3.2</v>
      </c>
      <c r="MZM66" s="27">
        <f>MZL66*MZK66</f>
        <v>1.6896000000000002</v>
      </c>
      <c r="MZN66" s="26"/>
      <c r="MZO66" s="27"/>
      <c r="MZP66" s="26"/>
      <c r="MZQ66" s="27"/>
      <c r="MZR66" s="28">
        <f>MZM66+MZO66+MZQ66</f>
        <v>1.6896000000000002</v>
      </c>
      <c r="NJB66" s="23"/>
      <c r="NJC66" s="24"/>
      <c r="NJD66" s="25" t="s">
        <v>17</v>
      </c>
      <c r="NJE66" s="26" t="s">
        <v>16</v>
      </c>
      <c r="NJF66" s="98">
        <v>2.4E-2</v>
      </c>
      <c r="NJG66" s="27">
        <f>NJG62*NJF66</f>
        <v>0.52800000000000002</v>
      </c>
      <c r="NJH66" s="26">
        <v>3.2</v>
      </c>
      <c r="NJI66" s="27">
        <f>NJH66*NJG66</f>
        <v>1.6896000000000002</v>
      </c>
      <c r="NJJ66" s="26"/>
      <c r="NJK66" s="27"/>
      <c r="NJL66" s="26"/>
      <c r="NJM66" s="27"/>
      <c r="NJN66" s="28">
        <f>NJI66+NJK66+NJM66</f>
        <v>1.6896000000000002</v>
      </c>
      <c r="NSX66" s="23"/>
      <c r="NSY66" s="24"/>
      <c r="NSZ66" s="25" t="s">
        <v>17</v>
      </c>
      <c r="NTA66" s="26" t="s">
        <v>16</v>
      </c>
      <c r="NTB66" s="98">
        <v>2.4E-2</v>
      </c>
      <c r="NTC66" s="27">
        <f>NTC62*NTB66</f>
        <v>0.52800000000000002</v>
      </c>
      <c r="NTD66" s="26">
        <v>3.2</v>
      </c>
      <c r="NTE66" s="27">
        <f>NTD66*NTC66</f>
        <v>1.6896000000000002</v>
      </c>
      <c r="NTF66" s="26"/>
      <c r="NTG66" s="27"/>
      <c r="NTH66" s="26"/>
      <c r="NTI66" s="27"/>
      <c r="NTJ66" s="28">
        <f>NTE66+NTG66+NTI66</f>
        <v>1.6896000000000002</v>
      </c>
      <c r="OCT66" s="23"/>
      <c r="OCU66" s="24"/>
      <c r="OCV66" s="25" t="s">
        <v>17</v>
      </c>
      <c r="OCW66" s="26" t="s">
        <v>16</v>
      </c>
      <c r="OCX66" s="98">
        <v>2.4E-2</v>
      </c>
      <c r="OCY66" s="27">
        <f>OCY62*OCX66</f>
        <v>0.52800000000000002</v>
      </c>
      <c r="OCZ66" s="26">
        <v>3.2</v>
      </c>
      <c r="ODA66" s="27">
        <f>OCZ66*OCY66</f>
        <v>1.6896000000000002</v>
      </c>
      <c r="ODB66" s="26"/>
      <c r="ODC66" s="27"/>
      <c r="ODD66" s="26"/>
      <c r="ODE66" s="27"/>
      <c r="ODF66" s="28">
        <f>ODA66+ODC66+ODE66</f>
        <v>1.6896000000000002</v>
      </c>
      <c r="OMP66" s="23"/>
      <c r="OMQ66" s="24"/>
      <c r="OMR66" s="25" t="s">
        <v>17</v>
      </c>
      <c r="OMS66" s="26" t="s">
        <v>16</v>
      </c>
      <c r="OMT66" s="98">
        <v>2.4E-2</v>
      </c>
      <c r="OMU66" s="27">
        <f>OMU62*OMT66</f>
        <v>0.52800000000000002</v>
      </c>
      <c r="OMV66" s="26">
        <v>3.2</v>
      </c>
      <c r="OMW66" s="27">
        <f>OMV66*OMU66</f>
        <v>1.6896000000000002</v>
      </c>
      <c r="OMX66" s="26"/>
      <c r="OMY66" s="27"/>
      <c r="OMZ66" s="26"/>
      <c r="ONA66" s="27"/>
      <c r="ONB66" s="28">
        <f>OMW66+OMY66+ONA66</f>
        <v>1.6896000000000002</v>
      </c>
      <c r="OWL66" s="23"/>
      <c r="OWM66" s="24"/>
      <c r="OWN66" s="25" t="s">
        <v>17</v>
      </c>
      <c r="OWO66" s="26" t="s">
        <v>16</v>
      </c>
      <c r="OWP66" s="98">
        <v>2.4E-2</v>
      </c>
      <c r="OWQ66" s="27">
        <f>OWQ62*OWP66</f>
        <v>0.52800000000000002</v>
      </c>
      <c r="OWR66" s="26">
        <v>3.2</v>
      </c>
      <c r="OWS66" s="27">
        <f>OWR66*OWQ66</f>
        <v>1.6896000000000002</v>
      </c>
      <c r="OWT66" s="26"/>
      <c r="OWU66" s="27"/>
      <c r="OWV66" s="26"/>
      <c r="OWW66" s="27"/>
      <c r="OWX66" s="28">
        <f>OWS66+OWU66+OWW66</f>
        <v>1.6896000000000002</v>
      </c>
      <c r="PGH66" s="23"/>
      <c r="PGI66" s="24"/>
      <c r="PGJ66" s="25" t="s">
        <v>17</v>
      </c>
      <c r="PGK66" s="26" t="s">
        <v>16</v>
      </c>
      <c r="PGL66" s="98">
        <v>2.4E-2</v>
      </c>
      <c r="PGM66" s="27">
        <f>PGM62*PGL66</f>
        <v>0.52800000000000002</v>
      </c>
      <c r="PGN66" s="26">
        <v>3.2</v>
      </c>
      <c r="PGO66" s="27">
        <f>PGN66*PGM66</f>
        <v>1.6896000000000002</v>
      </c>
      <c r="PGP66" s="26"/>
      <c r="PGQ66" s="27"/>
      <c r="PGR66" s="26"/>
      <c r="PGS66" s="27"/>
      <c r="PGT66" s="28">
        <f>PGO66+PGQ66+PGS66</f>
        <v>1.6896000000000002</v>
      </c>
      <c r="PQD66" s="23"/>
      <c r="PQE66" s="24"/>
      <c r="PQF66" s="25" t="s">
        <v>17</v>
      </c>
      <c r="PQG66" s="26" t="s">
        <v>16</v>
      </c>
      <c r="PQH66" s="98">
        <v>2.4E-2</v>
      </c>
      <c r="PQI66" s="27">
        <f>PQI62*PQH66</f>
        <v>0.52800000000000002</v>
      </c>
      <c r="PQJ66" s="26">
        <v>3.2</v>
      </c>
      <c r="PQK66" s="27">
        <f>PQJ66*PQI66</f>
        <v>1.6896000000000002</v>
      </c>
      <c r="PQL66" s="26"/>
      <c r="PQM66" s="27"/>
      <c r="PQN66" s="26"/>
      <c r="PQO66" s="27"/>
      <c r="PQP66" s="28">
        <f>PQK66+PQM66+PQO66</f>
        <v>1.6896000000000002</v>
      </c>
      <c r="PZZ66" s="23"/>
      <c r="QAA66" s="24"/>
      <c r="QAB66" s="25" t="s">
        <v>17</v>
      </c>
      <c r="QAC66" s="26" t="s">
        <v>16</v>
      </c>
      <c r="QAD66" s="98">
        <v>2.4E-2</v>
      </c>
      <c r="QAE66" s="27">
        <f>QAE62*QAD66</f>
        <v>0.52800000000000002</v>
      </c>
      <c r="QAF66" s="26">
        <v>3.2</v>
      </c>
      <c r="QAG66" s="27">
        <f>QAF66*QAE66</f>
        <v>1.6896000000000002</v>
      </c>
      <c r="QAH66" s="26"/>
      <c r="QAI66" s="27"/>
      <c r="QAJ66" s="26"/>
      <c r="QAK66" s="27"/>
      <c r="QAL66" s="28">
        <f>QAG66+QAI66+QAK66</f>
        <v>1.6896000000000002</v>
      </c>
      <c r="QJV66" s="23"/>
      <c r="QJW66" s="24"/>
      <c r="QJX66" s="25" t="s">
        <v>17</v>
      </c>
      <c r="QJY66" s="26" t="s">
        <v>16</v>
      </c>
      <c r="QJZ66" s="98">
        <v>2.4E-2</v>
      </c>
      <c r="QKA66" s="27">
        <f>QKA62*QJZ66</f>
        <v>0.52800000000000002</v>
      </c>
      <c r="QKB66" s="26">
        <v>3.2</v>
      </c>
      <c r="QKC66" s="27">
        <f>QKB66*QKA66</f>
        <v>1.6896000000000002</v>
      </c>
      <c r="QKD66" s="26"/>
      <c r="QKE66" s="27"/>
      <c r="QKF66" s="26"/>
      <c r="QKG66" s="27"/>
      <c r="QKH66" s="28">
        <f>QKC66+QKE66+QKG66</f>
        <v>1.6896000000000002</v>
      </c>
      <c r="QTR66" s="23"/>
      <c r="QTS66" s="24"/>
      <c r="QTT66" s="25" t="s">
        <v>17</v>
      </c>
      <c r="QTU66" s="26" t="s">
        <v>16</v>
      </c>
      <c r="QTV66" s="98">
        <v>2.4E-2</v>
      </c>
      <c r="QTW66" s="27">
        <f>QTW62*QTV66</f>
        <v>0.52800000000000002</v>
      </c>
      <c r="QTX66" s="26">
        <v>3.2</v>
      </c>
      <c r="QTY66" s="27">
        <f>QTX66*QTW66</f>
        <v>1.6896000000000002</v>
      </c>
      <c r="QTZ66" s="26"/>
      <c r="QUA66" s="27"/>
      <c r="QUB66" s="26"/>
      <c r="QUC66" s="27"/>
      <c r="QUD66" s="28">
        <f>QTY66+QUA66+QUC66</f>
        <v>1.6896000000000002</v>
      </c>
      <c r="RDN66" s="23"/>
      <c r="RDO66" s="24"/>
      <c r="RDP66" s="25" t="s">
        <v>17</v>
      </c>
      <c r="RDQ66" s="26" t="s">
        <v>16</v>
      </c>
      <c r="RDR66" s="98">
        <v>2.4E-2</v>
      </c>
      <c r="RDS66" s="27">
        <f>RDS62*RDR66</f>
        <v>0.52800000000000002</v>
      </c>
      <c r="RDT66" s="26">
        <v>3.2</v>
      </c>
      <c r="RDU66" s="27">
        <f>RDT66*RDS66</f>
        <v>1.6896000000000002</v>
      </c>
      <c r="RDV66" s="26"/>
      <c r="RDW66" s="27"/>
      <c r="RDX66" s="26"/>
      <c r="RDY66" s="27"/>
      <c r="RDZ66" s="28">
        <f>RDU66+RDW66+RDY66</f>
        <v>1.6896000000000002</v>
      </c>
      <c r="RNJ66" s="23"/>
      <c r="RNK66" s="24"/>
      <c r="RNL66" s="25" t="s">
        <v>17</v>
      </c>
      <c r="RNM66" s="26" t="s">
        <v>16</v>
      </c>
      <c r="RNN66" s="98">
        <v>2.4E-2</v>
      </c>
      <c r="RNO66" s="27">
        <f>RNO62*RNN66</f>
        <v>0.52800000000000002</v>
      </c>
      <c r="RNP66" s="26">
        <v>3.2</v>
      </c>
      <c r="RNQ66" s="27">
        <f>RNP66*RNO66</f>
        <v>1.6896000000000002</v>
      </c>
      <c r="RNR66" s="26"/>
      <c r="RNS66" s="27"/>
      <c r="RNT66" s="26"/>
      <c r="RNU66" s="27"/>
      <c r="RNV66" s="28">
        <f>RNQ66+RNS66+RNU66</f>
        <v>1.6896000000000002</v>
      </c>
      <c r="RXF66" s="23"/>
      <c r="RXG66" s="24"/>
      <c r="RXH66" s="25" t="s">
        <v>17</v>
      </c>
      <c r="RXI66" s="26" t="s">
        <v>16</v>
      </c>
      <c r="RXJ66" s="98">
        <v>2.4E-2</v>
      </c>
      <c r="RXK66" s="27">
        <f>RXK62*RXJ66</f>
        <v>0.52800000000000002</v>
      </c>
      <c r="RXL66" s="26">
        <v>3.2</v>
      </c>
      <c r="RXM66" s="27">
        <f>RXL66*RXK66</f>
        <v>1.6896000000000002</v>
      </c>
      <c r="RXN66" s="26"/>
      <c r="RXO66" s="27"/>
      <c r="RXP66" s="26"/>
      <c r="RXQ66" s="27"/>
      <c r="RXR66" s="28">
        <f>RXM66+RXO66+RXQ66</f>
        <v>1.6896000000000002</v>
      </c>
      <c r="SHB66" s="23"/>
      <c r="SHC66" s="24"/>
      <c r="SHD66" s="25" t="s">
        <v>17</v>
      </c>
      <c r="SHE66" s="26" t="s">
        <v>16</v>
      </c>
      <c r="SHF66" s="98">
        <v>2.4E-2</v>
      </c>
      <c r="SHG66" s="27">
        <f>SHG62*SHF66</f>
        <v>0.52800000000000002</v>
      </c>
      <c r="SHH66" s="26">
        <v>3.2</v>
      </c>
      <c r="SHI66" s="27">
        <f>SHH66*SHG66</f>
        <v>1.6896000000000002</v>
      </c>
      <c r="SHJ66" s="26"/>
      <c r="SHK66" s="27"/>
      <c r="SHL66" s="26"/>
      <c r="SHM66" s="27"/>
      <c r="SHN66" s="28">
        <f>SHI66+SHK66+SHM66</f>
        <v>1.6896000000000002</v>
      </c>
      <c r="SQX66" s="23"/>
      <c r="SQY66" s="24"/>
      <c r="SQZ66" s="25" t="s">
        <v>17</v>
      </c>
      <c r="SRA66" s="26" t="s">
        <v>16</v>
      </c>
      <c r="SRB66" s="98">
        <v>2.4E-2</v>
      </c>
      <c r="SRC66" s="27">
        <f>SRC62*SRB66</f>
        <v>0.52800000000000002</v>
      </c>
      <c r="SRD66" s="26">
        <v>3.2</v>
      </c>
      <c r="SRE66" s="27">
        <f>SRD66*SRC66</f>
        <v>1.6896000000000002</v>
      </c>
      <c r="SRF66" s="26"/>
      <c r="SRG66" s="27"/>
      <c r="SRH66" s="26"/>
      <c r="SRI66" s="27"/>
      <c r="SRJ66" s="28">
        <f>SRE66+SRG66+SRI66</f>
        <v>1.6896000000000002</v>
      </c>
      <c r="TAT66" s="23"/>
      <c r="TAU66" s="24"/>
      <c r="TAV66" s="25" t="s">
        <v>17</v>
      </c>
      <c r="TAW66" s="26" t="s">
        <v>16</v>
      </c>
      <c r="TAX66" s="98">
        <v>2.4E-2</v>
      </c>
      <c r="TAY66" s="27">
        <f>TAY62*TAX66</f>
        <v>0.52800000000000002</v>
      </c>
      <c r="TAZ66" s="26">
        <v>3.2</v>
      </c>
      <c r="TBA66" s="27">
        <f>TAZ66*TAY66</f>
        <v>1.6896000000000002</v>
      </c>
      <c r="TBB66" s="26"/>
      <c r="TBC66" s="27"/>
      <c r="TBD66" s="26"/>
      <c r="TBE66" s="27"/>
      <c r="TBF66" s="28">
        <f>TBA66+TBC66+TBE66</f>
        <v>1.6896000000000002</v>
      </c>
      <c r="TKP66" s="23"/>
      <c r="TKQ66" s="24"/>
      <c r="TKR66" s="25" t="s">
        <v>17</v>
      </c>
      <c r="TKS66" s="26" t="s">
        <v>16</v>
      </c>
      <c r="TKT66" s="98">
        <v>2.4E-2</v>
      </c>
      <c r="TKU66" s="27">
        <f>TKU62*TKT66</f>
        <v>0.52800000000000002</v>
      </c>
      <c r="TKV66" s="26">
        <v>3.2</v>
      </c>
      <c r="TKW66" s="27">
        <f>TKV66*TKU66</f>
        <v>1.6896000000000002</v>
      </c>
      <c r="TKX66" s="26"/>
      <c r="TKY66" s="27"/>
      <c r="TKZ66" s="26"/>
      <c r="TLA66" s="27"/>
      <c r="TLB66" s="28">
        <f>TKW66+TKY66+TLA66</f>
        <v>1.6896000000000002</v>
      </c>
      <c r="TUL66" s="23"/>
      <c r="TUM66" s="24"/>
      <c r="TUN66" s="25" t="s">
        <v>17</v>
      </c>
      <c r="TUO66" s="26" t="s">
        <v>16</v>
      </c>
      <c r="TUP66" s="98">
        <v>2.4E-2</v>
      </c>
      <c r="TUQ66" s="27">
        <f>TUQ62*TUP66</f>
        <v>0.52800000000000002</v>
      </c>
      <c r="TUR66" s="26">
        <v>3.2</v>
      </c>
      <c r="TUS66" s="27">
        <f>TUR66*TUQ66</f>
        <v>1.6896000000000002</v>
      </c>
      <c r="TUT66" s="26"/>
      <c r="TUU66" s="27"/>
      <c r="TUV66" s="26"/>
      <c r="TUW66" s="27"/>
      <c r="TUX66" s="28">
        <f>TUS66+TUU66+TUW66</f>
        <v>1.6896000000000002</v>
      </c>
      <c r="UEH66" s="23"/>
      <c r="UEI66" s="24"/>
      <c r="UEJ66" s="25" t="s">
        <v>17</v>
      </c>
      <c r="UEK66" s="26" t="s">
        <v>16</v>
      </c>
      <c r="UEL66" s="98">
        <v>2.4E-2</v>
      </c>
      <c r="UEM66" s="27">
        <f>UEM62*UEL66</f>
        <v>0.52800000000000002</v>
      </c>
      <c r="UEN66" s="26">
        <v>3.2</v>
      </c>
      <c r="UEO66" s="27">
        <f>UEN66*UEM66</f>
        <v>1.6896000000000002</v>
      </c>
      <c r="UEP66" s="26"/>
      <c r="UEQ66" s="27"/>
      <c r="UER66" s="26"/>
      <c r="UES66" s="27"/>
      <c r="UET66" s="28">
        <f>UEO66+UEQ66+UES66</f>
        <v>1.6896000000000002</v>
      </c>
      <c r="UOD66" s="23"/>
      <c r="UOE66" s="24"/>
      <c r="UOF66" s="25" t="s">
        <v>17</v>
      </c>
      <c r="UOG66" s="26" t="s">
        <v>16</v>
      </c>
      <c r="UOH66" s="98">
        <v>2.4E-2</v>
      </c>
      <c r="UOI66" s="27">
        <f>UOI62*UOH66</f>
        <v>0.52800000000000002</v>
      </c>
      <c r="UOJ66" s="26">
        <v>3.2</v>
      </c>
      <c r="UOK66" s="27">
        <f>UOJ66*UOI66</f>
        <v>1.6896000000000002</v>
      </c>
      <c r="UOL66" s="26"/>
      <c r="UOM66" s="27"/>
      <c r="UON66" s="26"/>
      <c r="UOO66" s="27"/>
      <c r="UOP66" s="28">
        <f>UOK66+UOM66+UOO66</f>
        <v>1.6896000000000002</v>
      </c>
      <c r="UXZ66" s="23"/>
      <c r="UYA66" s="24"/>
      <c r="UYB66" s="25" t="s">
        <v>17</v>
      </c>
      <c r="UYC66" s="26" t="s">
        <v>16</v>
      </c>
      <c r="UYD66" s="98">
        <v>2.4E-2</v>
      </c>
      <c r="UYE66" s="27">
        <f>UYE62*UYD66</f>
        <v>0.52800000000000002</v>
      </c>
      <c r="UYF66" s="26">
        <v>3.2</v>
      </c>
      <c r="UYG66" s="27">
        <f>UYF66*UYE66</f>
        <v>1.6896000000000002</v>
      </c>
      <c r="UYH66" s="26"/>
      <c r="UYI66" s="27"/>
      <c r="UYJ66" s="26"/>
      <c r="UYK66" s="27"/>
      <c r="UYL66" s="28">
        <f>UYG66+UYI66+UYK66</f>
        <v>1.6896000000000002</v>
      </c>
      <c r="VHV66" s="23"/>
      <c r="VHW66" s="24"/>
      <c r="VHX66" s="25" t="s">
        <v>17</v>
      </c>
      <c r="VHY66" s="26" t="s">
        <v>16</v>
      </c>
      <c r="VHZ66" s="98">
        <v>2.4E-2</v>
      </c>
      <c r="VIA66" s="27">
        <f>VIA62*VHZ66</f>
        <v>0.52800000000000002</v>
      </c>
      <c r="VIB66" s="26">
        <v>3.2</v>
      </c>
      <c r="VIC66" s="27">
        <f>VIB66*VIA66</f>
        <v>1.6896000000000002</v>
      </c>
      <c r="VID66" s="26"/>
      <c r="VIE66" s="27"/>
      <c r="VIF66" s="26"/>
      <c r="VIG66" s="27"/>
      <c r="VIH66" s="28">
        <f>VIC66+VIE66+VIG66</f>
        <v>1.6896000000000002</v>
      </c>
      <c r="VRR66" s="23"/>
      <c r="VRS66" s="24"/>
      <c r="VRT66" s="25" t="s">
        <v>17</v>
      </c>
      <c r="VRU66" s="26" t="s">
        <v>16</v>
      </c>
      <c r="VRV66" s="98">
        <v>2.4E-2</v>
      </c>
      <c r="VRW66" s="27">
        <f>VRW62*VRV66</f>
        <v>0.52800000000000002</v>
      </c>
      <c r="VRX66" s="26">
        <v>3.2</v>
      </c>
      <c r="VRY66" s="27">
        <f>VRX66*VRW66</f>
        <v>1.6896000000000002</v>
      </c>
      <c r="VRZ66" s="26"/>
      <c r="VSA66" s="27"/>
      <c r="VSB66" s="26"/>
      <c r="VSC66" s="27"/>
      <c r="VSD66" s="28">
        <f>VRY66+VSA66+VSC66</f>
        <v>1.6896000000000002</v>
      </c>
      <c r="WBN66" s="23"/>
      <c r="WBO66" s="24"/>
      <c r="WBP66" s="25" t="s">
        <v>17</v>
      </c>
      <c r="WBQ66" s="26" t="s">
        <v>16</v>
      </c>
      <c r="WBR66" s="98">
        <v>2.4E-2</v>
      </c>
      <c r="WBS66" s="27">
        <f>WBS62*WBR66</f>
        <v>0.52800000000000002</v>
      </c>
      <c r="WBT66" s="26">
        <v>3.2</v>
      </c>
      <c r="WBU66" s="27">
        <f>WBT66*WBS66</f>
        <v>1.6896000000000002</v>
      </c>
      <c r="WBV66" s="26"/>
      <c r="WBW66" s="27"/>
      <c r="WBX66" s="26"/>
      <c r="WBY66" s="27"/>
      <c r="WBZ66" s="28">
        <f>WBU66+WBW66+WBY66</f>
        <v>1.6896000000000002</v>
      </c>
      <c r="WLJ66" s="23"/>
      <c r="WLK66" s="24"/>
      <c r="WLL66" s="25" t="s">
        <v>17</v>
      </c>
      <c r="WLM66" s="26" t="s">
        <v>16</v>
      </c>
      <c r="WLN66" s="98">
        <v>2.4E-2</v>
      </c>
      <c r="WLO66" s="27">
        <f>WLO62*WLN66</f>
        <v>0.52800000000000002</v>
      </c>
      <c r="WLP66" s="26">
        <v>3.2</v>
      </c>
      <c r="WLQ66" s="27">
        <f>WLP66*WLO66</f>
        <v>1.6896000000000002</v>
      </c>
      <c r="WLR66" s="26"/>
      <c r="WLS66" s="27"/>
      <c r="WLT66" s="26"/>
      <c r="WLU66" s="27"/>
      <c r="WLV66" s="28">
        <f>WLQ66+WLS66+WLU66</f>
        <v>1.6896000000000002</v>
      </c>
      <c r="WVF66" s="23"/>
      <c r="WVG66" s="24"/>
      <c r="WVH66" s="25" t="s">
        <v>17</v>
      </c>
      <c r="WVI66" s="26" t="s">
        <v>16</v>
      </c>
      <c r="WVJ66" s="98">
        <v>2.4E-2</v>
      </c>
      <c r="WVK66" s="27">
        <f>WVK62*WVJ66</f>
        <v>0.52800000000000002</v>
      </c>
      <c r="WVL66" s="26">
        <v>3.2</v>
      </c>
      <c r="WVM66" s="27">
        <f>WVL66*WVK66</f>
        <v>1.6896000000000002</v>
      </c>
      <c r="WVN66" s="26"/>
      <c r="WVO66" s="27"/>
      <c r="WVP66" s="26"/>
      <c r="WVQ66" s="27"/>
      <c r="WVR66" s="28">
        <f>WVM66+WVO66+WVQ66</f>
        <v>1.6896000000000002</v>
      </c>
    </row>
    <row r="67" spans="1:16138" s="158" customFormat="1" ht="39.75" customHeight="1" x14ac:dyDescent="0.25">
      <c r="A67" s="153">
        <v>15</v>
      </c>
      <c r="B67" s="162" t="s">
        <v>58</v>
      </c>
      <c r="C67" s="159" t="s">
        <v>175</v>
      </c>
      <c r="D67" s="155" t="s">
        <v>48</v>
      </c>
      <c r="E67" s="155"/>
      <c r="F67" s="156">
        <v>5</v>
      </c>
      <c r="G67" s="155"/>
      <c r="H67" s="156"/>
      <c r="I67" s="155"/>
      <c r="J67" s="156"/>
      <c r="K67" s="155"/>
      <c r="L67" s="156"/>
      <c r="M67" s="157"/>
      <c r="IT67" s="153">
        <v>18</v>
      </c>
      <c r="IU67" s="162" t="s">
        <v>58</v>
      </c>
      <c r="IV67" s="159" t="s">
        <v>59</v>
      </c>
      <c r="IW67" s="155" t="s">
        <v>48</v>
      </c>
      <c r="IX67" s="155"/>
      <c r="IY67" s="156">
        <v>22</v>
      </c>
      <c r="IZ67" s="155"/>
      <c r="JA67" s="156"/>
      <c r="JB67" s="155"/>
      <c r="JC67" s="156"/>
      <c r="JD67" s="155"/>
      <c r="JE67" s="156"/>
      <c r="JF67" s="157"/>
      <c r="SP67" s="153">
        <v>18</v>
      </c>
      <c r="SQ67" s="162" t="s">
        <v>58</v>
      </c>
      <c r="SR67" s="159" t="s">
        <v>59</v>
      </c>
      <c r="SS67" s="155" t="s">
        <v>48</v>
      </c>
      <c r="ST67" s="155"/>
      <c r="SU67" s="156">
        <v>22</v>
      </c>
      <c r="SV67" s="155"/>
      <c r="SW67" s="156"/>
      <c r="SX67" s="155"/>
      <c r="SY67" s="156"/>
      <c r="SZ67" s="155"/>
      <c r="TA67" s="156"/>
      <c r="TB67" s="157"/>
      <c r="ACL67" s="153">
        <v>18</v>
      </c>
      <c r="ACM67" s="162" t="s">
        <v>58</v>
      </c>
      <c r="ACN67" s="159" t="s">
        <v>59</v>
      </c>
      <c r="ACO67" s="155" t="s">
        <v>48</v>
      </c>
      <c r="ACP67" s="155"/>
      <c r="ACQ67" s="156">
        <v>22</v>
      </c>
      <c r="ACR67" s="155"/>
      <c r="ACS67" s="156"/>
      <c r="ACT67" s="155"/>
      <c r="ACU67" s="156"/>
      <c r="ACV67" s="155"/>
      <c r="ACW67" s="156"/>
      <c r="ACX67" s="157"/>
      <c r="AMH67" s="153">
        <v>18</v>
      </c>
      <c r="AMI67" s="162" t="s">
        <v>58</v>
      </c>
      <c r="AMJ67" s="159" t="s">
        <v>59</v>
      </c>
      <c r="AMK67" s="155" t="s">
        <v>48</v>
      </c>
      <c r="AML67" s="155"/>
      <c r="AMM67" s="156">
        <v>22</v>
      </c>
      <c r="AMN67" s="155"/>
      <c r="AMO67" s="156"/>
      <c r="AMP67" s="155"/>
      <c r="AMQ67" s="156"/>
      <c r="AMR67" s="155"/>
      <c r="AMS67" s="156"/>
      <c r="AMT67" s="157"/>
      <c r="AWD67" s="153">
        <v>18</v>
      </c>
      <c r="AWE67" s="162" t="s">
        <v>58</v>
      </c>
      <c r="AWF67" s="159" t="s">
        <v>59</v>
      </c>
      <c r="AWG67" s="155" t="s">
        <v>48</v>
      </c>
      <c r="AWH67" s="155"/>
      <c r="AWI67" s="156">
        <v>22</v>
      </c>
      <c r="AWJ67" s="155"/>
      <c r="AWK67" s="156"/>
      <c r="AWL67" s="155"/>
      <c r="AWM67" s="156"/>
      <c r="AWN67" s="155"/>
      <c r="AWO67" s="156"/>
      <c r="AWP67" s="157"/>
      <c r="BFZ67" s="153">
        <v>18</v>
      </c>
      <c r="BGA67" s="162" t="s">
        <v>58</v>
      </c>
      <c r="BGB67" s="159" t="s">
        <v>59</v>
      </c>
      <c r="BGC67" s="155" t="s">
        <v>48</v>
      </c>
      <c r="BGD67" s="155"/>
      <c r="BGE67" s="156">
        <v>22</v>
      </c>
      <c r="BGF67" s="155"/>
      <c r="BGG67" s="156"/>
      <c r="BGH67" s="155"/>
      <c r="BGI67" s="156"/>
      <c r="BGJ67" s="155"/>
      <c r="BGK67" s="156"/>
      <c r="BGL67" s="157"/>
      <c r="BPV67" s="153">
        <v>18</v>
      </c>
      <c r="BPW67" s="162" t="s">
        <v>58</v>
      </c>
      <c r="BPX67" s="159" t="s">
        <v>59</v>
      </c>
      <c r="BPY67" s="155" t="s">
        <v>48</v>
      </c>
      <c r="BPZ67" s="155"/>
      <c r="BQA67" s="156">
        <v>22</v>
      </c>
      <c r="BQB67" s="155"/>
      <c r="BQC67" s="156"/>
      <c r="BQD67" s="155"/>
      <c r="BQE67" s="156"/>
      <c r="BQF67" s="155"/>
      <c r="BQG67" s="156"/>
      <c r="BQH67" s="157"/>
      <c r="BZR67" s="153">
        <v>18</v>
      </c>
      <c r="BZS67" s="162" t="s">
        <v>58</v>
      </c>
      <c r="BZT67" s="159" t="s">
        <v>59</v>
      </c>
      <c r="BZU67" s="155" t="s">
        <v>48</v>
      </c>
      <c r="BZV67" s="155"/>
      <c r="BZW67" s="156">
        <v>22</v>
      </c>
      <c r="BZX67" s="155"/>
      <c r="BZY67" s="156"/>
      <c r="BZZ67" s="155"/>
      <c r="CAA67" s="156"/>
      <c r="CAB67" s="155"/>
      <c r="CAC67" s="156"/>
      <c r="CAD67" s="157"/>
      <c r="CJN67" s="153">
        <v>18</v>
      </c>
      <c r="CJO67" s="162" t="s">
        <v>58</v>
      </c>
      <c r="CJP67" s="159" t="s">
        <v>59</v>
      </c>
      <c r="CJQ67" s="155" t="s">
        <v>48</v>
      </c>
      <c r="CJR67" s="155"/>
      <c r="CJS67" s="156">
        <v>22</v>
      </c>
      <c r="CJT67" s="155"/>
      <c r="CJU67" s="156"/>
      <c r="CJV67" s="155"/>
      <c r="CJW67" s="156"/>
      <c r="CJX67" s="155"/>
      <c r="CJY67" s="156"/>
      <c r="CJZ67" s="157"/>
      <c r="CTJ67" s="153">
        <v>18</v>
      </c>
      <c r="CTK67" s="162" t="s">
        <v>58</v>
      </c>
      <c r="CTL67" s="159" t="s">
        <v>59</v>
      </c>
      <c r="CTM67" s="155" t="s">
        <v>48</v>
      </c>
      <c r="CTN67" s="155"/>
      <c r="CTO67" s="156">
        <v>22</v>
      </c>
      <c r="CTP67" s="155"/>
      <c r="CTQ67" s="156"/>
      <c r="CTR67" s="155"/>
      <c r="CTS67" s="156"/>
      <c r="CTT67" s="155"/>
      <c r="CTU67" s="156"/>
      <c r="CTV67" s="157"/>
      <c r="DDF67" s="153">
        <v>18</v>
      </c>
      <c r="DDG67" s="162" t="s">
        <v>58</v>
      </c>
      <c r="DDH67" s="159" t="s">
        <v>59</v>
      </c>
      <c r="DDI67" s="155" t="s">
        <v>48</v>
      </c>
      <c r="DDJ67" s="155"/>
      <c r="DDK67" s="156">
        <v>22</v>
      </c>
      <c r="DDL67" s="155"/>
      <c r="DDM67" s="156"/>
      <c r="DDN67" s="155"/>
      <c r="DDO67" s="156"/>
      <c r="DDP67" s="155"/>
      <c r="DDQ67" s="156"/>
      <c r="DDR67" s="157"/>
      <c r="DNB67" s="153">
        <v>18</v>
      </c>
      <c r="DNC67" s="162" t="s">
        <v>58</v>
      </c>
      <c r="DND67" s="159" t="s">
        <v>59</v>
      </c>
      <c r="DNE67" s="155" t="s">
        <v>48</v>
      </c>
      <c r="DNF67" s="155"/>
      <c r="DNG67" s="156">
        <v>22</v>
      </c>
      <c r="DNH67" s="155"/>
      <c r="DNI67" s="156"/>
      <c r="DNJ67" s="155"/>
      <c r="DNK67" s="156"/>
      <c r="DNL67" s="155"/>
      <c r="DNM67" s="156"/>
      <c r="DNN67" s="157"/>
      <c r="DWX67" s="153">
        <v>18</v>
      </c>
      <c r="DWY67" s="162" t="s">
        <v>58</v>
      </c>
      <c r="DWZ67" s="159" t="s">
        <v>59</v>
      </c>
      <c r="DXA67" s="155" t="s">
        <v>48</v>
      </c>
      <c r="DXB67" s="155"/>
      <c r="DXC67" s="156">
        <v>22</v>
      </c>
      <c r="DXD67" s="155"/>
      <c r="DXE67" s="156"/>
      <c r="DXF67" s="155"/>
      <c r="DXG67" s="156"/>
      <c r="DXH67" s="155"/>
      <c r="DXI67" s="156"/>
      <c r="DXJ67" s="157"/>
      <c r="EGT67" s="153">
        <v>18</v>
      </c>
      <c r="EGU67" s="162" t="s">
        <v>58</v>
      </c>
      <c r="EGV67" s="159" t="s">
        <v>59</v>
      </c>
      <c r="EGW67" s="155" t="s">
        <v>48</v>
      </c>
      <c r="EGX67" s="155"/>
      <c r="EGY67" s="156">
        <v>22</v>
      </c>
      <c r="EGZ67" s="155"/>
      <c r="EHA67" s="156"/>
      <c r="EHB67" s="155"/>
      <c r="EHC67" s="156"/>
      <c r="EHD67" s="155"/>
      <c r="EHE67" s="156"/>
      <c r="EHF67" s="157"/>
      <c r="EQP67" s="153">
        <v>18</v>
      </c>
      <c r="EQQ67" s="162" t="s">
        <v>58</v>
      </c>
      <c r="EQR67" s="159" t="s">
        <v>59</v>
      </c>
      <c r="EQS67" s="155" t="s">
        <v>48</v>
      </c>
      <c r="EQT67" s="155"/>
      <c r="EQU67" s="156">
        <v>22</v>
      </c>
      <c r="EQV67" s="155"/>
      <c r="EQW67" s="156"/>
      <c r="EQX67" s="155"/>
      <c r="EQY67" s="156"/>
      <c r="EQZ67" s="155"/>
      <c r="ERA67" s="156"/>
      <c r="ERB67" s="157"/>
      <c r="FAL67" s="153">
        <v>18</v>
      </c>
      <c r="FAM67" s="162" t="s">
        <v>58</v>
      </c>
      <c r="FAN67" s="159" t="s">
        <v>59</v>
      </c>
      <c r="FAO67" s="155" t="s">
        <v>48</v>
      </c>
      <c r="FAP67" s="155"/>
      <c r="FAQ67" s="156">
        <v>22</v>
      </c>
      <c r="FAR67" s="155"/>
      <c r="FAS67" s="156"/>
      <c r="FAT67" s="155"/>
      <c r="FAU67" s="156"/>
      <c r="FAV67" s="155"/>
      <c r="FAW67" s="156"/>
      <c r="FAX67" s="157"/>
      <c r="FKH67" s="153">
        <v>18</v>
      </c>
      <c r="FKI67" s="162" t="s">
        <v>58</v>
      </c>
      <c r="FKJ67" s="159" t="s">
        <v>59</v>
      </c>
      <c r="FKK67" s="155" t="s">
        <v>48</v>
      </c>
      <c r="FKL67" s="155"/>
      <c r="FKM67" s="156">
        <v>22</v>
      </c>
      <c r="FKN67" s="155"/>
      <c r="FKO67" s="156"/>
      <c r="FKP67" s="155"/>
      <c r="FKQ67" s="156"/>
      <c r="FKR67" s="155"/>
      <c r="FKS67" s="156"/>
      <c r="FKT67" s="157"/>
      <c r="FUD67" s="153">
        <v>18</v>
      </c>
      <c r="FUE67" s="162" t="s">
        <v>58</v>
      </c>
      <c r="FUF67" s="159" t="s">
        <v>59</v>
      </c>
      <c r="FUG67" s="155" t="s">
        <v>48</v>
      </c>
      <c r="FUH67" s="155"/>
      <c r="FUI67" s="156">
        <v>22</v>
      </c>
      <c r="FUJ67" s="155"/>
      <c r="FUK67" s="156"/>
      <c r="FUL67" s="155"/>
      <c r="FUM67" s="156"/>
      <c r="FUN67" s="155"/>
      <c r="FUO67" s="156"/>
      <c r="FUP67" s="157"/>
      <c r="GDZ67" s="153">
        <v>18</v>
      </c>
      <c r="GEA67" s="162" t="s">
        <v>58</v>
      </c>
      <c r="GEB67" s="159" t="s">
        <v>59</v>
      </c>
      <c r="GEC67" s="155" t="s">
        <v>48</v>
      </c>
      <c r="GED67" s="155"/>
      <c r="GEE67" s="156">
        <v>22</v>
      </c>
      <c r="GEF67" s="155"/>
      <c r="GEG67" s="156"/>
      <c r="GEH67" s="155"/>
      <c r="GEI67" s="156"/>
      <c r="GEJ67" s="155"/>
      <c r="GEK67" s="156"/>
      <c r="GEL67" s="157"/>
      <c r="GNV67" s="153">
        <v>18</v>
      </c>
      <c r="GNW67" s="162" t="s">
        <v>58</v>
      </c>
      <c r="GNX67" s="159" t="s">
        <v>59</v>
      </c>
      <c r="GNY67" s="155" t="s">
        <v>48</v>
      </c>
      <c r="GNZ67" s="155"/>
      <c r="GOA67" s="156">
        <v>22</v>
      </c>
      <c r="GOB67" s="155"/>
      <c r="GOC67" s="156"/>
      <c r="GOD67" s="155"/>
      <c r="GOE67" s="156"/>
      <c r="GOF67" s="155"/>
      <c r="GOG67" s="156"/>
      <c r="GOH67" s="157"/>
      <c r="GXR67" s="153">
        <v>18</v>
      </c>
      <c r="GXS67" s="162" t="s">
        <v>58</v>
      </c>
      <c r="GXT67" s="159" t="s">
        <v>59</v>
      </c>
      <c r="GXU67" s="155" t="s">
        <v>48</v>
      </c>
      <c r="GXV67" s="155"/>
      <c r="GXW67" s="156">
        <v>22</v>
      </c>
      <c r="GXX67" s="155"/>
      <c r="GXY67" s="156"/>
      <c r="GXZ67" s="155"/>
      <c r="GYA67" s="156"/>
      <c r="GYB67" s="155"/>
      <c r="GYC67" s="156"/>
      <c r="GYD67" s="157"/>
      <c r="HHN67" s="153">
        <v>18</v>
      </c>
      <c r="HHO67" s="162" t="s">
        <v>58</v>
      </c>
      <c r="HHP67" s="159" t="s">
        <v>59</v>
      </c>
      <c r="HHQ67" s="155" t="s">
        <v>48</v>
      </c>
      <c r="HHR67" s="155"/>
      <c r="HHS67" s="156">
        <v>22</v>
      </c>
      <c r="HHT67" s="155"/>
      <c r="HHU67" s="156"/>
      <c r="HHV67" s="155"/>
      <c r="HHW67" s="156"/>
      <c r="HHX67" s="155"/>
      <c r="HHY67" s="156"/>
      <c r="HHZ67" s="157"/>
      <c r="HRJ67" s="153">
        <v>18</v>
      </c>
      <c r="HRK67" s="162" t="s">
        <v>58</v>
      </c>
      <c r="HRL67" s="159" t="s">
        <v>59</v>
      </c>
      <c r="HRM67" s="155" t="s">
        <v>48</v>
      </c>
      <c r="HRN67" s="155"/>
      <c r="HRO67" s="156">
        <v>22</v>
      </c>
      <c r="HRP67" s="155"/>
      <c r="HRQ67" s="156"/>
      <c r="HRR67" s="155"/>
      <c r="HRS67" s="156"/>
      <c r="HRT67" s="155"/>
      <c r="HRU67" s="156"/>
      <c r="HRV67" s="157"/>
      <c r="IBF67" s="153">
        <v>18</v>
      </c>
      <c r="IBG67" s="162" t="s">
        <v>58</v>
      </c>
      <c r="IBH67" s="159" t="s">
        <v>59</v>
      </c>
      <c r="IBI67" s="155" t="s">
        <v>48</v>
      </c>
      <c r="IBJ67" s="155"/>
      <c r="IBK67" s="156">
        <v>22</v>
      </c>
      <c r="IBL67" s="155"/>
      <c r="IBM67" s="156"/>
      <c r="IBN67" s="155"/>
      <c r="IBO67" s="156"/>
      <c r="IBP67" s="155"/>
      <c r="IBQ67" s="156"/>
      <c r="IBR67" s="157"/>
      <c r="ILB67" s="153">
        <v>18</v>
      </c>
      <c r="ILC67" s="162" t="s">
        <v>58</v>
      </c>
      <c r="ILD67" s="159" t="s">
        <v>59</v>
      </c>
      <c r="ILE67" s="155" t="s">
        <v>48</v>
      </c>
      <c r="ILF67" s="155"/>
      <c r="ILG67" s="156">
        <v>22</v>
      </c>
      <c r="ILH67" s="155"/>
      <c r="ILI67" s="156"/>
      <c r="ILJ67" s="155"/>
      <c r="ILK67" s="156"/>
      <c r="ILL67" s="155"/>
      <c r="ILM67" s="156"/>
      <c r="ILN67" s="157"/>
      <c r="IUX67" s="153">
        <v>18</v>
      </c>
      <c r="IUY67" s="162" t="s">
        <v>58</v>
      </c>
      <c r="IUZ67" s="159" t="s">
        <v>59</v>
      </c>
      <c r="IVA67" s="155" t="s">
        <v>48</v>
      </c>
      <c r="IVB67" s="155"/>
      <c r="IVC67" s="156">
        <v>22</v>
      </c>
      <c r="IVD67" s="155"/>
      <c r="IVE67" s="156"/>
      <c r="IVF67" s="155"/>
      <c r="IVG67" s="156"/>
      <c r="IVH67" s="155"/>
      <c r="IVI67" s="156"/>
      <c r="IVJ67" s="157"/>
      <c r="JET67" s="153">
        <v>18</v>
      </c>
      <c r="JEU67" s="162" t="s">
        <v>58</v>
      </c>
      <c r="JEV67" s="159" t="s">
        <v>59</v>
      </c>
      <c r="JEW67" s="155" t="s">
        <v>48</v>
      </c>
      <c r="JEX67" s="155"/>
      <c r="JEY67" s="156">
        <v>22</v>
      </c>
      <c r="JEZ67" s="155"/>
      <c r="JFA67" s="156"/>
      <c r="JFB67" s="155"/>
      <c r="JFC67" s="156"/>
      <c r="JFD67" s="155"/>
      <c r="JFE67" s="156"/>
      <c r="JFF67" s="157"/>
      <c r="JOP67" s="153">
        <v>18</v>
      </c>
      <c r="JOQ67" s="162" t="s">
        <v>58</v>
      </c>
      <c r="JOR67" s="159" t="s">
        <v>59</v>
      </c>
      <c r="JOS67" s="155" t="s">
        <v>48</v>
      </c>
      <c r="JOT67" s="155"/>
      <c r="JOU67" s="156">
        <v>22</v>
      </c>
      <c r="JOV67" s="155"/>
      <c r="JOW67" s="156"/>
      <c r="JOX67" s="155"/>
      <c r="JOY67" s="156"/>
      <c r="JOZ67" s="155"/>
      <c r="JPA67" s="156"/>
      <c r="JPB67" s="157"/>
      <c r="JYL67" s="153">
        <v>18</v>
      </c>
      <c r="JYM67" s="162" t="s">
        <v>58</v>
      </c>
      <c r="JYN67" s="159" t="s">
        <v>59</v>
      </c>
      <c r="JYO67" s="155" t="s">
        <v>48</v>
      </c>
      <c r="JYP67" s="155"/>
      <c r="JYQ67" s="156">
        <v>22</v>
      </c>
      <c r="JYR67" s="155"/>
      <c r="JYS67" s="156"/>
      <c r="JYT67" s="155"/>
      <c r="JYU67" s="156"/>
      <c r="JYV67" s="155"/>
      <c r="JYW67" s="156"/>
      <c r="JYX67" s="157"/>
      <c r="KIH67" s="153">
        <v>18</v>
      </c>
      <c r="KII67" s="162" t="s">
        <v>58</v>
      </c>
      <c r="KIJ67" s="159" t="s">
        <v>59</v>
      </c>
      <c r="KIK67" s="155" t="s">
        <v>48</v>
      </c>
      <c r="KIL67" s="155"/>
      <c r="KIM67" s="156">
        <v>22</v>
      </c>
      <c r="KIN67" s="155"/>
      <c r="KIO67" s="156"/>
      <c r="KIP67" s="155"/>
      <c r="KIQ67" s="156"/>
      <c r="KIR67" s="155"/>
      <c r="KIS67" s="156"/>
      <c r="KIT67" s="157"/>
      <c r="KSD67" s="153">
        <v>18</v>
      </c>
      <c r="KSE67" s="162" t="s">
        <v>58</v>
      </c>
      <c r="KSF67" s="159" t="s">
        <v>59</v>
      </c>
      <c r="KSG67" s="155" t="s">
        <v>48</v>
      </c>
      <c r="KSH67" s="155"/>
      <c r="KSI67" s="156">
        <v>22</v>
      </c>
      <c r="KSJ67" s="155"/>
      <c r="KSK67" s="156"/>
      <c r="KSL67" s="155"/>
      <c r="KSM67" s="156"/>
      <c r="KSN67" s="155"/>
      <c r="KSO67" s="156"/>
      <c r="KSP67" s="157"/>
      <c r="LBZ67" s="153">
        <v>18</v>
      </c>
      <c r="LCA67" s="162" t="s">
        <v>58</v>
      </c>
      <c r="LCB67" s="159" t="s">
        <v>59</v>
      </c>
      <c r="LCC67" s="155" t="s">
        <v>48</v>
      </c>
      <c r="LCD67" s="155"/>
      <c r="LCE67" s="156">
        <v>22</v>
      </c>
      <c r="LCF67" s="155"/>
      <c r="LCG67" s="156"/>
      <c r="LCH67" s="155"/>
      <c r="LCI67" s="156"/>
      <c r="LCJ67" s="155"/>
      <c r="LCK67" s="156"/>
      <c r="LCL67" s="157"/>
      <c r="LLV67" s="153">
        <v>18</v>
      </c>
      <c r="LLW67" s="162" t="s">
        <v>58</v>
      </c>
      <c r="LLX67" s="159" t="s">
        <v>59</v>
      </c>
      <c r="LLY67" s="155" t="s">
        <v>48</v>
      </c>
      <c r="LLZ67" s="155"/>
      <c r="LMA67" s="156">
        <v>22</v>
      </c>
      <c r="LMB67" s="155"/>
      <c r="LMC67" s="156"/>
      <c r="LMD67" s="155"/>
      <c r="LME67" s="156"/>
      <c r="LMF67" s="155"/>
      <c r="LMG67" s="156"/>
      <c r="LMH67" s="157"/>
      <c r="LVR67" s="153">
        <v>18</v>
      </c>
      <c r="LVS67" s="162" t="s">
        <v>58</v>
      </c>
      <c r="LVT67" s="159" t="s">
        <v>59</v>
      </c>
      <c r="LVU67" s="155" t="s">
        <v>48</v>
      </c>
      <c r="LVV67" s="155"/>
      <c r="LVW67" s="156">
        <v>22</v>
      </c>
      <c r="LVX67" s="155"/>
      <c r="LVY67" s="156"/>
      <c r="LVZ67" s="155"/>
      <c r="LWA67" s="156"/>
      <c r="LWB67" s="155"/>
      <c r="LWC67" s="156"/>
      <c r="LWD67" s="157"/>
      <c r="MFN67" s="153">
        <v>18</v>
      </c>
      <c r="MFO67" s="162" t="s">
        <v>58</v>
      </c>
      <c r="MFP67" s="159" t="s">
        <v>59</v>
      </c>
      <c r="MFQ67" s="155" t="s">
        <v>48</v>
      </c>
      <c r="MFR67" s="155"/>
      <c r="MFS67" s="156">
        <v>22</v>
      </c>
      <c r="MFT67" s="155"/>
      <c r="MFU67" s="156"/>
      <c r="MFV67" s="155"/>
      <c r="MFW67" s="156"/>
      <c r="MFX67" s="155"/>
      <c r="MFY67" s="156"/>
      <c r="MFZ67" s="157"/>
      <c r="MPJ67" s="153">
        <v>18</v>
      </c>
      <c r="MPK67" s="162" t="s">
        <v>58</v>
      </c>
      <c r="MPL67" s="159" t="s">
        <v>59</v>
      </c>
      <c r="MPM67" s="155" t="s">
        <v>48</v>
      </c>
      <c r="MPN67" s="155"/>
      <c r="MPO67" s="156">
        <v>22</v>
      </c>
      <c r="MPP67" s="155"/>
      <c r="MPQ67" s="156"/>
      <c r="MPR67" s="155"/>
      <c r="MPS67" s="156"/>
      <c r="MPT67" s="155"/>
      <c r="MPU67" s="156"/>
      <c r="MPV67" s="157"/>
      <c r="MZF67" s="153">
        <v>18</v>
      </c>
      <c r="MZG67" s="162" t="s">
        <v>58</v>
      </c>
      <c r="MZH67" s="159" t="s">
        <v>59</v>
      </c>
      <c r="MZI67" s="155" t="s">
        <v>48</v>
      </c>
      <c r="MZJ67" s="155"/>
      <c r="MZK67" s="156">
        <v>22</v>
      </c>
      <c r="MZL67" s="155"/>
      <c r="MZM67" s="156"/>
      <c r="MZN67" s="155"/>
      <c r="MZO67" s="156"/>
      <c r="MZP67" s="155"/>
      <c r="MZQ67" s="156"/>
      <c r="MZR67" s="157"/>
      <c r="NJB67" s="153">
        <v>18</v>
      </c>
      <c r="NJC67" s="162" t="s">
        <v>58</v>
      </c>
      <c r="NJD67" s="159" t="s">
        <v>59</v>
      </c>
      <c r="NJE67" s="155" t="s">
        <v>48</v>
      </c>
      <c r="NJF67" s="155"/>
      <c r="NJG67" s="156">
        <v>22</v>
      </c>
      <c r="NJH67" s="155"/>
      <c r="NJI67" s="156"/>
      <c r="NJJ67" s="155"/>
      <c r="NJK67" s="156"/>
      <c r="NJL67" s="155"/>
      <c r="NJM67" s="156"/>
      <c r="NJN67" s="157"/>
      <c r="NSX67" s="153">
        <v>18</v>
      </c>
      <c r="NSY67" s="162" t="s">
        <v>58</v>
      </c>
      <c r="NSZ67" s="159" t="s">
        <v>59</v>
      </c>
      <c r="NTA67" s="155" t="s">
        <v>48</v>
      </c>
      <c r="NTB67" s="155"/>
      <c r="NTC67" s="156">
        <v>22</v>
      </c>
      <c r="NTD67" s="155"/>
      <c r="NTE67" s="156"/>
      <c r="NTF67" s="155"/>
      <c r="NTG67" s="156"/>
      <c r="NTH67" s="155"/>
      <c r="NTI67" s="156"/>
      <c r="NTJ67" s="157"/>
      <c r="OCT67" s="153">
        <v>18</v>
      </c>
      <c r="OCU67" s="162" t="s">
        <v>58</v>
      </c>
      <c r="OCV67" s="159" t="s">
        <v>59</v>
      </c>
      <c r="OCW67" s="155" t="s">
        <v>48</v>
      </c>
      <c r="OCX67" s="155"/>
      <c r="OCY67" s="156">
        <v>22</v>
      </c>
      <c r="OCZ67" s="155"/>
      <c r="ODA67" s="156"/>
      <c r="ODB67" s="155"/>
      <c r="ODC67" s="156"/>
      <c r="ODD67" s="155"/>
      <c r="ODE67" s="156"/>
      <c r="ODF67" s="157"/>
      <c r="OMP67" s="153">
        <v>18</v>
      </c>
      <c r="OMQ67" s="162" t="s">
        <v>58</v>
      </c>
      <c r="OMR67" s="159" t="s">
        <v>59</v>
      </c>
      <c r="OMS67" s="155" t="s">
        <v>48</v>
      </c>
      <c r="OMT67" s="155"/>
      <c r="OMU67" s="156">
        <v>22</v>
      </c>
      <c r="OMV67" s="155"/>
      <c r="OMW67" s="156"/>
      <c r="OMX67" s="155"/>
      <c r="OMY67" s="156"/>
      <c r="OMZ67" s="155"/>
      <c r="ONA67" s="156"/>
      <c r="ONB67" s="157"/>
      <c r="OWL67" s="153">
        <v>18</v>
      </c>
      <c r="OWM67" s="162" t="s">
        <v>58</v>
      </c>
      <c r="OWN67" s="159" t="s">
        <v>59</v>
      </c>
      <c r="OWO67" s="155" t="s">
        <v>48</v>
      </c>
      <c r="OWP67" s="155"/>
      <c r="OWQ67" s="156">
        <v>22</v>
      </c>
      <c r="OWR67" s="155"/>
      <c r="OWS67" s="156"/>
      <c r="OWT67" s="155"/>
      <c r="OWU67" s="156"/>
      <c r="OWV67" s="155"/>
      <c r="OWW67" s="156"/>
      <c r="OWX67" s="157"/>
      <c r="PGH67" s="153">
        <v>18</v>
      </c>
      <c r="PGI67" s="162" t="s">
        <v>58</v>
      </c>
      <c r="PGJ67" s="159" t="s">
        <v>59</v>
      </c>
      <c r="PGK67" s="155" t="s">
        <v>48</v>
      </c>
      <c r="PGL67" s="155"/>
      <c r="PGM67" s="156">
        <v>22</v>
      </c>
      <c r="PGN67" s="155"/>
      <c r="PGO67" s="156"/>
      <c r="PGP67" s="155"/>
      <c r="PGQ67" s="156"/>
      <c r="PGR67" s="155"/>
      <c r="PGS67" s="156"/>
      <c r="PGT67" s="157"/>
      <c r="PQD67" s="153">
        <v>18</v>
      </c>
      <c r="PQE67" s="162" t="s">
        <v>58</v>
      </c>
      <c r="PQF67" s="159" t="s">
        <v>59</v>
      </c>
      <c r="PQG67" s="155" t="s">
        <v>48</v>
      </c>
      <c r="PQH67" s="155"/>
      <c r="PQI67" s="156">
        <v>22</v>
      </c>
      <c r="PQJ67" s="155"/>
      <c r="PQK67" s="156"/>
      <c r="PQL67" s="155"/>
      <c r="PQM67" s="156"/>
      <c r="PQN67" s="155"/>
      <c r="PQO67" s="156"/>
      <c r="PQP67" s="157"/>
      <c r="PZZ67" s="153">
        <v>18</v>
      </c>
      <c r="QAA67" s="162" t="s">
        <v>58</v>
      </c>
      <c r="QAB67" s="159" t="s">
        <v>59</v>
      </c>
      <c r="QAC67" s="155" t="s">
        <v>48</v>
      </c>
      <c r="QAD67" s="155"/>
      <c r="QAE67" s="156">
        <v>22</v>
      </c>
      <c r="QAF67" s="155"/>
      <c r="QAG67" s="156"/>
      <c r="QAH67" s="155"/>
      <c r="QAI67" s="156"/>
      <c r="QAJ67" s="155"/>
      <c r="QAK67" s="156"/>
      <c r="QAL67" s="157"/>
      <c r="QJV67" s="153">
        <v>18</v>
      </c>
      <c r="QJW67" s="162" t="s">
        <v>58</v>
      </c>
      <c r="QJX67" s="159" t="s">
        <v>59</v>
      </c>
      <c r="QJY67" s="155" t="s">
        <v>48</v>
      </c>
      <c r="QJZ67" s="155"/>
      <c r="QKA67" s="156">
        <v>22</v>
      </c>
      <c r="QKB67" s="155"/>
      <c r="QKC67" s="156"/>
      <c r="QKD67" s="155"/>
      <c r="QKE67" s="156"/>
      <c r="QKF67" s="155"/>
      <c r="QKG67" s="156"/>
      <c r="QKH67" s="157"/>
      <c r="QTR67" s="153">
        <v>18</v>
      </c>
      <c r="QTS67" s="162" t="s">
        <v>58</v>
      </c>
      <c r="QTT67" s="159" t="s">
        <v>59</v>
      </c>
      <c r="QTU67" s="155" t="s">
        <v>48</v>
      </c>
      <c r="QTV67" s="155"/>
      <c r="QTW67" s="156">
        <v>22</v>
      </c>
      <c r="QTX67" s="155"/>
      <c r="QTY67" s="156"/>
      <c r="QTZ67" s="155"/>
      <c r="QUA67" s="156"/>
      <c r="QUB67" s="155"/>
      <c r="QUC67" s="156"/>
      <c r="QUD67" s="157"/>
      <c r="RDN67" s="153">
        <v>18</v>
      </c>
      <c r="RDO67" s="162" t="s">
        <v>58</v>
      </c>
      <c r="RDP67" s="159" t="s">
        <v>59</v>
      </c>
      <c r="RDQ67" s="155" t="s">
        <v>48</v>
      </c>
      <c r="RDR67" s="155"/>
      <c r="RDS67" s="156">
        <v>22</v>
      </c>
      <c r="RDT67" s="155"/>
      <c r="RDU67" s="156"/>
      <c r="RDV67" s="155"/>
      <c r="RDW67" s="156"/>
      <c r="RDX67" s="155"/>
      <c r="RDY67" s="156"/>
      <c r="RDZ67" s="157"/>
      <c r="RNJ67" s="153">
        <v>18</v>
      </c>
      <c r="RNK67" s="162" t="s">
        <v>58</v>
      </c>
      <c r="RNL67" s="159" t="s">
        <v>59</v>
      </c>
      <c r="RNM67" s="155" t="s">
        <v>48</v>
      </c>
      <c r="RNN67" s="155"/>
      <c r="RNO67" s="156">
        <v>22</v>
      </c>
      <c r="RNP67" s="155"/>
      <c r="RNQ67" s="156"/>
      <c r="RNR67" s="155"/>
      <c r="RNS67" s="156"/>
      <c r="RNT67" s="155"/>
      <c r="RNU67" s="156"/>
      <c r="RNV67" s="157"/>
      <c r="RXF67" s="153">
        <v>18</v>
      </c>
      <c r="RXG67" s="162" t="s">
        <v>58</v>
      </c>
      <c r="RXH67" s="159" t="s">
        <v>59</v>
      </c>
      <c r="RXI67" s="155" t="s">
        <v>48</v>
      </c>
      <c r="RXJ67" s="155"/>
      <c r="RXK67" s="156">
        <v>22</v>
      </c>
      <c r="RXL67" s="155"/>
      <c r="RXM67" s="156"/>
      <c r="RXN67" s="155"/>
      <c r="RXO67" s="156"/>
      <c r="RXP67" s="155"/>
      <c r="RXQ67" s="156"/>
      <c r="RXR67" s="157"/>
      <c r="SHB67" s="153">
        <v>18</v>
      </c>
      <c r="SHC67" s="162" t="s">
        <v>58</v>
      </c>
      <c r="SHD67" s="159" t="s">
        <v>59</v>
      </c>
      <c r="SHE67" s="155" t="s">
        <v>48</v>
      </c>
      <c r="SHF67" s="155"/>
      <c r="SHG67" s="156">
        <v>22</v>
      </c>
      <c r="SHH67" s="155"/>
      <c r="SHI67" s="156"/>
      <c r="SHJ67" s="155"/>
      <c r="SHK67" s="156"/>
      <c r="SHL67" s="155"/>
      <c r="SHM67" s="156"/>
      <c r="SHN67" s="157"/>
      <c r="SQX67" s="153">
        <v>18</v>
      </c>
      <c r="SQY67" s="162" t="s">
        <v>58</v>
      </c>
      <c r="SQZ67" s="159" t="s">
        <v>59</v>
      </c>
      <c r="SRA67" s="155" t="s">
        <v>48</v>
      </c>
      <c r="SRB67" s="155"/>
      <c r="SRC67" s="156">
        <v>22</v>
      </c>
      <c r="SRD67" s="155"/>
      <c r="SRE67" s="156"/>
      <c r="SRF67" s="155"/>
      <c r="SRG67" s="156"/>
      <c r="SRH67" s="155"/>
      <c r="SRI67" s="156"/>
      <c r="SRJ67" s="157"/>
      <c r="TAT67" s="153">
        <v>18</v>
      </c>
      <c r="TAU67" s="162" t="s">
        <v>58</v>
      </c>
      <c r="TAV67" s="159" t="s">
        <v>59</v>
      </c>
      <c r="TAW67" s="155" t="s">
        <v>48</v>
      </c>
      <c r="TAX67" s="155"/>
      <c r="TAY67" s="156">
        <v>22</v>
      </c>
      <c r="TAZ67" s="155"/>
      <c r="TBA67" s="156"/>
      <c r="TBB67" s="155"/>
      <c r="TBC67" s="156"/>
      <c r="TBD67" s="155"/>
      <c r="TBE67" s="156"/>
      <c r="TBF67" s="157"/>
      <c r="TKP67" s="153">
        <v>18</v>
      </c>
      <c r="TKQ67" s="162" t="s">
        <v>58</v>
      </c>
      <c r="TKR67" s="159" t="s">
        <v>59</v>
      </c>
      <c r="TKS67" s="155" t="s">
        <v>48</v>
      </c>
      <c r="TKT67" s="155"/>
      <c r="TKU67" s="156">
        <v>22</v>
      </c>
      <c r="TKV67" s="155"/>
      <c r="TKW67" s="156"/>
      <c r="TKX67" s="155"/>
      <c r="TKY67" s="156"/>
      <c r="TKZ67" s="155"/>
      <c r="TLA67" s="156"/>
      <c r="TLB67" s="157"/>
      <c r="TUL67" s="153">
        <v>18</v>
      </c>
      <c r="TUM67" s="162" t="s">
        <v>58</v>
      </c>
      <c r="TUN67" s="159" t="s">
        <v>59</v>
      </c>
      <c r="TUO67" s="155" t="s">
        <v>48</v>
      </c>
      <c r="TUP67" s="155"/>
      <c r="TUQ67" s="156">
        <v>22</v>
      </c>
      <c r="TUR67" s="155"/>
      <c r="TUS67" s="156"/>
      <c r="TUT67" s="155"/>
      <c r="TUU67" s="156"/>
      <c r="TUV67" s="155"/>
      <c r="TUW67" s="156"/>
      <c r="TUX67" s="157"/>
      <c r="UEH67" s="153">
        <v>18</v>
      </c>
      <c r="UEI67" s="162" t="s">
        <v>58</v>
      </c>
      <c r="UEJ67" s="159" t="s">
        <v>59</v>
      </c>
      <c r="UEK67" s="155" t="s">
        <v>48</v>
      </c>
      <c r="UEL67" s="155"/>
      <c r="UEM67" s="156">
        <v>22</v>
      </c>
      <c r="UEN67" s="155"/>
      <c r="UEO67" s="156"/>
      <c r="UEP67" s="155"/>
      <c r="UEQ67" s="156"/>
      <c r="UER67" s="155"/>
      <c r="UES67" s="156"/>
      <c r="UET67" s="157"/>
      <c r="UOD67" s="153">
        <v>18</v>
      </c>
      <c r="UOE67" s="162" t="s">
        <v>58</v>
      </c>
      <c r="UOF67" s="159" t="s">
        <v>59</v>
      </c>
      <c r="UOG67" s="155" t="s">
        <v>48</v>
      </c>
      <c r="UOH67" s="155"/>
      <c r="UOI67" s="156">
        <v>22</v>
      </c>
      <c r="UOJ67" s="155"/>
      <c r="UOK67" s="156"/>
      <c r="UOL67" s="155"/>
      <c r="UOM67" s="156"/>
      <c r="UON67" s="155"/>
      <c r="UOO67" s="156"/>
      <c r="UOP67" s="157"/>
      <c r="UXZ67" s="153">
        <v>18</v>
      </c>
      <c r="UYA67" s="162" t="s">
        <v>58</v>
      </c>
      <c r="UYB67" s="159" t="s">
        <v>59</v>
      </c>
      <c r="UYC67" s="155" t="s">
        <v>48</v>
      </c>
      <c r="UYD67" s="155"/>
      <c r="UYE67" s="156">
        <v>22</v>
      </c>
      <c r="UYF67" s="155"/>
      <c r="UYG67" s="156"/>
      <c r="UYH67" s="155"/>
      <c r="UYI67" s="156"/>
      <c r="UYJ67" s="155"/>
      <c r="UYK67" s="156"/>
      <c r="UYL67" s="157"/>
      <c r="VHV67" s="153">
        <v>18</v>
      </c>
      <c r="VHW67" s="162" t="s">
        <v>58</v>
      </c>
      <c r="VHX67" s="159" t="s">
        <v>59</v>
      </c>
      <c r="VHY67" s="155" t="s">
        <v>48</v>
      </c>
      <c r="VHZ67" s="155"/>
      <c r="VIA67" s="156">
        <v>22</v>
      </c>
      <c r="VIB67" s="155"/>
      <c r="VIC67" s="156"/>
      <c r="VID67" s="155"/>
      <c r="VIE67" s="156"/>
      <c r="VIF67" s="155"/>
      <c r="VIG67" s="156"/>
      <c r="VIH67" s="157"/>
      <c r="VRR67" s="153">
        <v>18</v>
      </c>
      <c r="VRS67" s="162" t="s">
        <v>58</v>
      </c>
      <c r="VRT67" s="159" t="s">
        <v>59</v>
      </c>
      <c r="VRU67" s="155" t="s">
        <v>48</v>
      </c>
      <c r="VRV67" s="155"/>
      <c r="VRW67" s="156">
        <v>22</v>
      </c>
      <c r="VRX67" s="155"/>
      <c r="VRY67" s="156"/>
      <c r="VRZ67" s="155"/>
      <c r="VSA67" s="156"/>
      <c r="VSB67" s="155"/>
      <c r="VSC67" s="156"/>
      <c r="VSD67" s="157"/>
      <c r="WBN67" s="153">
        <v>18</v>
      </c>
      <c r="WBO67" s="162" t="s">
        <v>58</v>
      </c>
      <c r="WBP67" s="159" t="s">
        <v>59</v>
      </c>
      <c r="WBQ67" s="155" t="s">
        <v>48</v>
      </c>
      <c r="WBR67" s="155"/>
      <c r="WBS67" s="156">
        <v>22</v>
      </c>
      <c r="WBT67" s="155"/>
      <c r="WBU67" s="156"/>
      <c r="WBV67" s="155"/>
      <c r="WBW67" s="156"/>
      <c r="WBX67" s="155"/>
      <c r="WBY67" s="156"/>
      <c r="WBZ67" s="157"/>
      <c r="WLJ67" s="153">
        <v>18</v>
      </c>
      <c r="WLK67" s="162" t="s">
        <v>58</v>
      </c>
      <c r="WLL67" s="159" t="s">
        <v>59</v>
      </c>
      <c r="WLM67" s="155" t="s">
        <v>48</v>
      </c>
      <c r="WLN67" s="155"/>
      <c r="WLO67" s="156">
        <v>22</v>
      </c>
      <c r="WLP67" s="155"/>
      <c r="WLQ67" s="156"/>
      <c r="WLR67" s="155"/>
      <c r="WLS67" s="156"/>
      <c r="WLT67" s="155"/>
      <c r="WLU67" s="156"/>
      <c r="WLV67" s="157"/>
      <c r="WVF67" s="153">
        <v>18</v>
      </c>
      <c r="WVG67" s="162" t="s">
        <v>58</v>
      </c>
      <c r="WVH67" s="159" t="s">
        <v>59</v>
      </c>
      <c r="WVI67" s="155" t="s">
        <v>48</v>
      </c>
      <c r="WVJ67" s="155"/>
      <c r="WVK67" s="156">
        <v>22</v>
      </c>
      <c r="WVL67" s="155"/>
      <c r="WVM67" s="156"/>
      <c r="WVN67" s="155"/>
      <c r="WVO67" s="156"/>
      <c r="WVP67" s="155"/>
      <c r="WVQ67" s="156"/>
      <c r="WVR67" s="157"/>
    </row>
    <row r="68" spans="1:16138" s="29" customFormat="1" ht="24.75" customHeight="1" x14ac:dyDescent="0.25">
      <c r="A68" s="23"/>
      <c r="B68" s="24"/>
      <c r="C68" s="25" t="s">
        <v>22</v>
      </c>
      <c r="D68" s="26" t="s">
        <v>14</v>
      </c>
      <c r="E68" s="98">
        <v>0.38900000000000001</v>
      </c>
      <c r="F68" s="27">
        <f>E68*$F$62</f>
        <v>1.9450000000000001</v>
      </c>
      <c r="G68" s="26"/>
      <c r="H68" s="27"/>
      <c r="I68" s="92"/>
      <c r="J68" s="15">
        <f>I68*F68</f>
        <v>0</v>
      </c>
      <c r="K68" s="26"/>
      <c r="L68" s="27"/>
      <c r="M68" s="16">
        <f>L68+J68+H68</f>
        <v>0</v>
      </c>
      <c r="IT68" s="23"/>
      <c r="IU68" s="24"/>
      <c r="IV68" s="25" t="s">
        <v>13</v>
      </c>
      <c r="IW68" s="26" t="s">
        <v>14</v>
      </c>
      <c r="IX68" s="27">
        <v>0.38900000000000001</v>
      </c>
      <c r="IY68" s="27">
        <f>IY67*IX68</f>
        <v>8.5579999999999998</v>
      </c>
      <c r="IZ68" s="26"/>
      <c r="JA68" s="27"/>
      <c r="JB68" s="92">
        <v>6</v>
      </c>
      <c r="JC68" s="27">
        <f>IY68*JB68</f>
        <v>51.347999999999999</v>
      </c>
      <c r="JD68" s="26"/>
      <c r="JE68" s="27"/>
      <c r="JF68" s="28">
        <f>JA68+JC68+JE68</f>
        <v>51.347999999999999</v>
      </c>
      <c r="SP68" s="23"/>
      <c r="SQ68" s="24"/>
      <c r="SR68" s="25" t="s">
        <v>13</v>
      </c>
      <c r="SS68" s="26" t="s">
        <v>14</v>
      </c>
      <c r="ST68" s="27">
        <v>0.38900000000000001</v>
      </c>
      <c r="SU68" s="27">
        <f>SU67*ST68</f>
        <v>8.5579999999999998</v>
      </c>
      <c r="SV68" s="26"/>
      <c r="SW68" s="27"/>
      <c r="SX68" s="92">
        <v>6</v>
      </c>
      <c r="SY68" s="27">
        <f>SU68*SX68</f>
        <v>51.347999999999999</v>
      </c>
      <c r="SZ68" s="26"/>
      <c r="TA68" s="27"/>
      <c r="TB68" s="28">
        <f>SW68+SY68+TA68</f>
        <v>51.347999999999999</v>
      </c>
      <c r="ACL68" s="23"/>
      <c r="ACM68" s="24"/>
      <c r="ACN68" s="25" t="s">
        <v>13</v>
      </c>
      <c r="ACO68" s="26" t="s">
        <v>14</v>
      </c>
      <c r="ACP68" s="27">
        <v>0.38900000000000001</v>
      </c>
      <c r="ACQ68" s="27">
        <f>ACQ67*ACP68</f>
        <v>8.5579999999999998</v>
      </c>
      <c r="ACR68" s="26"/>
      <c r="ACS68" s="27"/>
      <c r="ACT68" s="92">
        <v>6</v>
      </c>
      <c r="ACU68" s="27">
        <f>ACQ68*ACT68</f>
        <v>51.347999999999999</v>
      </c>
      <c r="ACV68" s="26"/>
      <c r="ACW68" s="27"/>
      <c r="ACX68" s="28">
        <f>ACS68+ACU68+ACW68</f>
        <v>51.347999999999999</v>
      </c>
      <c r="AMH68" s="23"/>
      <c r="AMI68" s="24"/>
      <c r="AMJ68" s="25" t="s">
        <v>13</v>
      </c>
      <c r="AMK68" s="26" t="s">
        <v>14</v>
      </c>
      <c r="AML68" s="27">
        <v>0.38900000000000001</v>
      </c>
      <c r="AMM68" s="27">
        <f>AMM67*AML68</f>
        <v>8.5579999999999998</v>
      </c>
      <c r="AMN68" s="26"/>
      <c r="AMO68" s="27"/>
      <c r="AMP68" s="92">
        <v>6</v>
      </c>
      <c r="AMQ68" s="27">
        <f>AMM68*AMP68</f>
        <v>51.347999999999999</v>
      </c>
      <c r="AMR68" s="26"/>
      <c r="AMS68" s="27"/>
      <c r="AMT68" s="28">
        <f>AMO68+AMQ68+AMS68</f>
        <v>51.347999999999999</v>
      </c>
      <c r="AWD68" s="23"/>
      <c r="AWE68" s="24"/>
      <c r="AWF68" s="25" t="s">
        <v>13</v>
      </c>
      <c r="AWG68" s="26" t="s">
        <v>14</v>
      </c>
      <c r="AWH68" s="27">
        <v>0.38900000000000001</v>
      </c>
      <c r="AWI68" s="27">
        <f>AWI67*AWH68</f>
        <v>8.5579999999999998</v>
      </c>
      <c r="AWJ68" s="26"/>
      <c r="AWK68" s="27"/>
      <c r="AWL68" s="92">
        <v>6</v>
      </c>
      <c r="AWM68" s="27">
        <f>AWI68*AWL68</f>
        <v>51.347999999999999</v>
      </c>
      <c r="AWN68" s="26"/>
      <c r="AWO68" s="27"/>
      <c r="AWP68" s="28">
        <f>AWK68+AWM68+AWO68</f>
        <v>51.347999999999999</v>
      </c>
      <c r="BFZ68" s="23"/>
      <c r="BGA68" s="24"/>
      <c r="BGB68" s="25" t="s">
        <v>13</v>
      </c>
      <c r="BGC68" s="26" t="s">
        <v>14</v>
      </c>
      <c r="BGD68" s="27">
        <v>0.38900000000000001</v>
      </c>
      <c r="BGE68" s="27">
        <f>BGE67*BGD68</f>
        <v>8.5579999999999998</v>
      </c>
      <c r="BGF68" s="26"/>
      <c r="BGG68" s="27"/>
      <c r="BGH68" s="92">
        <v>6</v>
      </c>
      <c r="BGI68" s="27">
        <f>BGE68*BGH68</f>
        <v>51.347999999999999</v>
      </c>
      <c r="BGJ68" s="26"/>
      <c r="BGK68" s="27"/>
      <c r="BGL68" s="28">
        <f>BGG68+BGI68+BGK68</f>
        <v>51.347999999999999</v>
      </c>
      <c r="BPV68" s="23"/>
      <c r="BPW68" s="24"/>
      <c r="BPX68" s="25" t="s">
        <v>13</v>
      </c>
      <c r="BPY68" s="26" t="s">
        <v>14</v>
      </c>
      <c r="BPZ68" s="27">
        <v>0.38900000000000001</v>
      </c>
      <c r="BQA68" s="27">
        <f>BQA67*BPZ68</f>
        <v>8.5579999999999998</v>
      </c>
      <c r="BQB68" s="26"/>
      <c r="BQC68" s="27"/>
      <c r="BQD68" s="92">
        <v>6</v>
      </c>
      <c r="BQE68" s="27">
        <f>BQA68*BQD68</f>
        <v>51.347999999999999</v>
      </c>
      <c r="BQF68" s="26"/>
      <c r="BQG68" s="27"/>
      <c r="BQH68" s="28">
        <f>BQC68+BQE68+BQG68</f>
        <v>51.347999999999999</v>
      </c>
      <c r="BZR68" s="23"/>
      <c r="BZS68" s="24"/>
      <c r="BZT68" s="25" t="s">
        <v>13</v>
      </c>
      <c r="BZU68" s="26" t="s">
        <v>14</v>
      </c>
      <c r="BZV68" s="27">
        <v>0.38900000000000001</v>
      </c>
      <c r="BZW68" s="27">
        <f>BZW67*BZV68</f>
        <v>8.5579999999999998</v>
      </c>
      <c r="BZX68" s="26"/>
      <c r="BZY68" s="27"/>
      <c r="BZZ68" s="92">
        <v>6</v>
      </c>
      <c r="CAA68" s="27">
        <f>BZW68*BZZ68</f>
        <v>51.347999999999999</v>
      </c>
      <c r="CAB68" s="26"/>
      <c r="CAC68" s="27"/>
      <c r="CAD68" s="28">
        <f>BZY68+CAA68+CAC68</f>
        <v>51.347999999999999</v>
      </c>
      <c r="CJN68" s="23"/>
      <c r="CJO68" s="24"/>
      <c r="CJP68" s="25" t="s">
        <v>13</v>
      </c>
      <c r="CJQ68" s="26" t="s">
        <v>14</v>
      </c>
      <c r="CJR68" s="27">
        <v>0.38900000000000001</v>
      </c>
      <c r="CJS68" s="27">
        <f>CJS67*CJR68</f>
        <v>8.5579999999999998</v>
      </c>
      <c r="CJT68" s="26"/>
      <c r="CJU68" s="27"/>
      <c r="CJV68" s="92">
        <v>6</v>
      </c>
      <c r="CJW68" s="27">
        <f>CJS68*CJV68</f>
        <v>51.347999999999999</v>
      </c>
      <c r="CJX68" s="26"/>
      <c r="CJY68" s="27"/>
      <c r="CJZ68" s="28">
        <f>CJU68+CJW68+CJY68</f>
        <v>51.347999999999999</v>
      </c>
      <c r="CTJ68" s="23"/>
      <c r="CTK68" s="24"/>
      <c r="CTL68" s="25" t="s">
        <v>13</v>
      </c>
      <c r="CTM68" s="26" t="s">
        <v>14</v>
      </c>
      <c r="CTN68" s="27">
        <v>0.38900000000000001</v>
      </c>
      <c r="CTO68" s="27">
        <f>CTO67*CTN68</f>
        <v>8.5579999999999998</v>
      </c>
      <c r="CTP68" s="26"/>
      <c r="CTQ68" s="27"/>
      <c r="CTR68" s="92">
        <v>6</v>
      </c>
      <c r="CTS68" s="27">
        <f>CTO68*CTR68</f>
        <v>51.347999999999999</v>
      </c>
      <c r="CTT68" s="26"/>
      <c r="CTU68" s="27"/>
      <c r="CTV68" s="28">
        <f>CTQ68+CTS68+CTU68</f>
        <v>51.347999999999999</v>
      </c>
      <c r="DDF68" s="23"/>
      <c r="DDG68" s="24"/>
      <c r="DDH68" s="25" t="s">
        <v>13</v>
      </c>
      <c r="DDI68" s="26" t="s">
        <v>14</v>
      </c>
      <c r="DDJ68" s="27">
        <v>0.38900000000000001</v>
      </c>
      <c r="DDK68" s="27">
        <f>DDK67*DDJ68</f>
        <v>8.5579999999999998</v>
      </c>
      <c r="DDL68" s="26"/>
      <c r="DDM68" s="27"/>
      <c r="DDN68" s="92">
        <v>6</v>
      </c>
      <c r="DDO68" s="27">
        <f>DDK68*DDN68</f>
        <v>51.347999999999999</v>
      </c>
      <c r="DDP68" s="26"/>
      <c r="DDQ68" s="27"/>
      <c r="DDR68" s="28">
        <f>DDM68+DDO68+DDQ68</f>
        <v>51.347999999999999</v>
      </c>
      <c r="DNB68" s="23"/>
      <c r="DNC68" s="24"/>
      <c r="DND68" s="25" t="s">
        <v>13</v>
      </c>
      <c r="DNE68" s="26" t="s">
        <v>14</v>
      </c>
      <c r="DNF68" s="27">
        <v>0.38900000000000001</v>
      </c>
      <c r="DNG68" s="27">
        <f>DNG67*DNF68</f>
        <v>8.5579999999999998</v>
      </c>
      <c r="DNH68" s="26"/>
      <c r="DNI68" s="27"/>
      <c r="DNJ68" s="92">
        <v>6</v>
      </c>
      <c r="DNK68" s="27">
        <f>DNG68*DNJ68</f>
        <v>51.347999999999999</v>
      </c>
      <c r="DNL68" s="26"/>
      <c r="DNM68" s="27"/>
      <c r="DNN68" s="28">
        <f>DNI68+DNK68+DNM68</f>
        <v>51.347999999999999</v>
      </c>
      <c r="DWX68" s="23"/>
      <c r="DWY68" s="24"/>
      <c r="DWZ68" s="25" t="s">
        <v>13</v>
      </c>
      <c r="DXA68" s="26" t="s">
        <v>14</v>
      </c>
      <c r="DXB68" s="27">
        <v>0.38900000000000001</v>
      </c>
      <c r="DXC68" s="27">
        <f>DXC67*DXB68</f>
        <v>8.5579999999999998</v>
      </c>
      <c r="DXD68" s="26"/>
      <c r="DXE68" s="27"/>
      <c r="DXF68" s="92">
        <v>6</v>
      </c>
      <c r="DXG68" s="27">
        <f>DXC68*DXF68</f>
        <v>51.347999999999999</v>
      </c>
      <c r="DXH68" s="26"/>
      <c r="DXI68" s="27"/>
      <c r="DXJ68" s="28">
        <f>DXE68+DXG68+DXI68</f>
        <v>51.347999999999999</v>
      </c>
      <c r="EGT68" s="23"/>
      <c r="EGU68" s="24"/>
      <c r="EGV68" s="25" t="s">
        <v>13</v>
      </c>
      <c r="EGW68" s="26" t="s">
        <v>14</v>
      </c>
      <c r="EGX68" s="27">
        <v>0.38900000000000001</v>
      </c>
      <c r="EGY68" s="27">
        <f>EGY67*EGX68</f>
        <v>8.5579999999999998</v>
      </c>
      <c r="EGZ68" s="26"/>
      <c r="EHA68" s="27"/>
      <c r="EHB68" s="92">
        <v>6</v>
      </c>
      <c r="EHC68" s="27">
        <f>EGY68*EHB68</f>
        <v>51.347999999999999</v>
      </c>
      <c r="EHD68" s="26"/>
      <c r="EHE68" s="27"/>
      <c r="EHF68" s="28">
        <f>EHA68+EHC68+EHE68</f>
        <v>51.347999999999999</v>
      </c>
      <c r="EQP68" s="23"/>
      <c r="EQQ68" s="24"/>
      <c r="EQR68" s="25" t="s">
        <v>13</v>
      </c>
      <c r="EQS68" s="26" t="s">
        <v>14</v>
      </c>
      <c r="EQT68" s="27">
        <v>0.38900000000000001</v>
      </c>
      <c r="EQU68" s="27">
        <f>EQU67*EQT68</f>
        <v>8.5579999999999998</v>
      </c>
      <c r="EQV68" s="26"/>
      <c r="EQW68" s="27"/>
      <c r="EQX68" s="92">
        <v>6</v>
      </c>
      <c r="EQY68" s="27">
        <f>EQU68*EQX68</f>
        <v>51.347999999999999</v>
      </c>
      <c r="EQZ68" s="26"/>
      <c r="ERA68" s="27"/>
      <c r="ERB68" s="28">
        <f>EQW68+EQY68+ERA68</f>
        <v>51.347999999999999</v>
      </c>
      <c r="FAL68" s="23"/>
      <c r="FAM68" s="24"/>
      <c r="FAN68" s="25" t="s">
        <v>13</v>
      </c>
      <c r="FAO68" s="26" t="s">
        <v>14</v>
      </c>
      <c r="FAP68" s="27">
        <v>0.38900000000000001</v>
      </c>
      <c r="FAQ68" s="27">
        <f>FAQ67*FAP68</f>
        <v>8.5579999999999998</v>
      </c>
      <c r="FAR68" s="26"/>
      <c r="FAS68" s="27"/>
      <c r="FAT68" s="92">
        <v>6</v>
      </c>
      <c r="FAU68" s="27">
        <f>FAQ68*FAT68</f>
        <v>51.347999999999999</v>
      </c>
      <c r="FAV68" s="26"/>
      <c r="FAW68" s="27"/>
      <c r="FAX68" s="28">
        <f>FAS68+FAU68+FAW68</f>
        <v>51.347999999999999</v>
      </c>
      <c r="FKH68" s="23"/>
      <c r="FKI68" s="24"/>
      <c r="FKJ68" s="25" t="s">
        <v>13</v>
      </c>
      <c r="FKK68" s="26" t="s">
        <v>14</v>
      </c>
      <c r="FKL68" s="27">
        <v>0.38900000000000001</v>
      </c>
      <c r="FKM68" s="27">
        <f>FKM67*FKL68</f>
        <v>8.5579999999999998</v>
      </c>
      <c r="FKN68" s="26"/>
      <c r="FKO68" s="27"/>
      <c r="FKP68" s="92">
        <v>6</v>
      </c>
      <c r="FKQ68" s="27">
        <f>FKM68*FKP68</f>
        <v>51.347999999999999</v>
      </c>
      <c r="FKR68" s="26"/>
      <c r="FKS68" s="27"/>
      <c r="FKT68" s="28">
        <f>FKO68+FKQ68+FKS68</f>
        <v>51.347999999999999</v>
      </c>
      <c r="FUD68" s="23"/>
      <c r="FUE68" s="24"/>
      <c r="FUF68" s="25" t="s">
        <v>13</v>
      </c>
      <c r="FUG68" s="26" t="s">
        <v>14</v>
      </c>
      <c r="FUH68" s="27">
        <v>0.38900000000000001</v>
      </c>
      <c r="FUI68" s="27">
        <f>FUI67*FUH68</f>
        <v>8.5579999999999998</v>
      </c>
      <c r="FUJ68" s="26"/>
      <c r="FUK68" s="27"/>
      <c r="FUL68" s="92">
        <v>6</v>
      </c>
      <c r="FUM68" s="27">
        <f>FUI68*FUL68</f>
        <v>51.347999999999999</v>
      </c>
      <c r="FUN68" s="26"/>
      <c r="FUO68" s="27"/>
      <c r="FUP68" s="28">
        <f>FUK68+FUM68+FUO68</f>
        <v>51.347999999999999</v>
      </c>
      <c r="GDZ68" s="23"/>
      <c r="GEA68" s="24"/>
      <c r="GEB68" s="25" t="s">
        <v>13</v>
      </c>
      <c r="GEC68" s="26" t="s">
        <v>14</v>
      </c>
      <c r="GED68" s="27">
        <v>0.38900000000000001</v>
      </c>
      <c r="GEE68" s="27">
        <f>GEE67*GED68</f>
        <v>8.5579999999999998</v>
      </c>
      <c r="GEF68" s="26"/>
      <c r="GEG68" s="27"/>
      <c r="GEH68" s="92">
        <v>6</v>
      </c>
      <c r="GEI68" s="27">
        <f>GEE68*GEH68</f>
        <v>51.347999999999999</v>
      </c>
      <c r="GEJ68" s="26"/>
      <c r="GEK68" s="27"/>
      <c r="GEL68" s="28">
        <f>GEG68+GEI68+GEK68</f>
        <v>51.347999999999999</v>
      </c>
      <c r="GNV68" s="23"/>
      <c r="GNW68" s="24"/>
      <c r="GNX68" s="25" t="s">
        <v>13</v>
      </c>
      <c r="GNY68" s="26" t="s">
        <v>14</v>
      </c>
      <c r="GNZ68" s="27">
        <v>0.38900000000000001</v>
      </c>
      <c r="GOA68" s="27">
        <f>GOA67*GNZ68</f>
        <v>8.5579999999999998</v>
      </c>
      <c r="GOB68" s="26"/>
      <c r="GOC68" s="27"/>
      <c r="GOD68" s="92">
        <v>6</v>
      </c>
      <c r="GOE68" s="27">
        <f>GOA68*GOD68</f>
        <v>51.347999999999999</v>
      </c>
      <c r="GOF68" s="26"/>
      <c r="GOG68" s="27"/>
      <c r="GOH68" s="28">
        <f>GOC68+GOE68+GOG68</f>
        <v>51.347999999999999</v>
      </c>
      <c r="GXR68" s="23"/>
      <c r="GXS68" s="24"/>
      <c r="GXT68" s="25" t="s">
        <v>13</v>
      </c>
      <c r="GXU68" s="26" t="s">
        <v>14</v>
      </c>
      <c r="GXV68" s="27">
        <v>0.38900000000000001</v>
      </c>
      <c r="GXW68" s="27">
        <f>GXW67*GXV68</f>
        <v>8.5579999999999998</v>
      </c>
      <c r="GXX68" s="26"/>
      <c r="GXY68" s="27"/>
      <c r="GXZ68" s="92">
        <v>6</v>
      </c>
      <c r="GYA68" s="27">
        <f>GXW68*GXZ68</f>
        <v>51.347999999999999</v>
      </c>
      <c r="GYB68" s="26"/>
      <c r="GYC68" s="27"/>
      <c r="GYD68" s="28">
        <f>GXY68+GYA68+GYC68</f>
        <v>51.347999999999999</v>
      </c>
      <c r="HHN68" s="23"/>
      <c r="HHO68" s="24"/>
      <c r="HHP68" s="25" t="s">
        <v>13</v>
      </c>
      <c r="HHQ68" s="26" t="s">
        <v>14</v>
      </c>
      <c r="HHR68" s="27">
        <v>0.38900000000000001</v>
      </c>
      <c r="HHS68" s="27">
        <f>HHS67*HHR68</f>
        <v>8.5579999999999998</v>
      </c>
      <c r="HHT68" s="26"/>
      <c r="HHU68" s="27"/>
      <c r="HHV68" s="92">
        <v>6</v>
      </c>
      <c r="HHW68" s="27">
        <f>HHS68*HHV68</f>
        <v>51.347999999999999</v>
      </c>
      <c r="HHX68" s="26"/>
      <c r="HHY68" s="27"/>
      <c r="HHZ68" s="28">
        <f>HHU68+HHW68+HHY68</f>
        <v>51.347999999999999</v>
      </c>
      <c r="HRJ68" s="23"/>
      <c r="HRK68" s="24"/>
      <c r="HRL68" s="25" t="s">
        <v>13</v>
      </c>
      <c r="HRM68" s="26" t="s">
        <v>14</v>
      </c>
      <c r="HRN68" s="27">
        <v>0.38900000000000001</v>
      </c>
      <c r="HRO68" s="27">
        <f>HRO67*HRN68</f>
        <v>8.5579999999999998</v>
      </c>
      <c r="HRP68" s="26"/>
      <c r="HRQ68" s="27"/>
      <c r="HRR68" s="92">
        <v>6</v>
      </c>
      <c r="HRS68" s="27">
        <f>HRO68*HRR68</f>
        <v>51.347999999999999</v>
      </c>
      <c r="HRT68" s="26"/>
      <c r="HRU68" s="27"/>
      <c r="HRV68" s="28">
        <f>HRQ68+HRS68+HRU68</f>
        <v>51.347999999999999</v>
      </c>
      <c r="IBF68" s="23"/>
      <c r="IBG68" s="24"/>
      <c r="IBH68" s="25" t="s">
        <v>13</v>
      </c>
      <c r="IBI68" s="26" t="s">
        <v>14</v>
      </c>
      <c r="IBJ68" s="27">
        <v>0.38900000000000001</v>
      </c>
      <c r="IBK68" s="27">
        <f>IBK67*IBJ68</f>
        <v>8.5579999999999998</v>
      </c>
      <c r="IBL68" s="26"/>
      <c r="IBM68" s="27"/>
      <c r="IBN68" s="92">
        <v>6</v>
      </c>
      <c r="IBO68" s="27">
        <f>IBK68*IBN68</f>
        <v>51.347999999999999</v>
      </c>
      <c r="IBP68" s="26"/>
      <c r="IBQ68" s="27"/>
      <c r="IBR68" s="28">
        <f>IBM68+IBO68+IBQ68</f>
        <v>51.347999999999999</v>
      </c>
      <c r="ILB68" s="23"/>
      <c r="ILC68" s="24"/>
      <c r="ILD68" s="25" t="s">
        <v>13</v>
      </c>
      <c r="ILE68" s="26" t="s">
        <v>14</v>
      </c>
      <c r="ILF68" s="27">
        <v>0.38900000000000001</v>
      </c>
      <c r="ILG68" s="27">
        <f>ILG67*ILF68</f>
        <v>8.5579999999999998</v>
      </c>
      <c r="ILH68" s="26"/>
      <c r="ILI68" s="27"/>
      <c r="ILJ68" s="92">
        <v>6</v>
      </c>
      <c r="ILK68" s="27">
        <f>ILG68*ILJ68</f>
        <v>51.347999999999999</v>
      </c>
      <c r="ILL68" s="26"/>
      <c r="ILM68" s="27"/>
      <c r="ILN68" s="28">
        <f>ILI68+ILK68+ILM68</f>
        <v>51.347999999999999</v>
      </c>
      <c r="IUX68" s="23"/>
      <c r="IUY68" s="24"/>
      <c r="IUZ68" s="25" t="s">
        <v>13</v>
      </c>
      <c r="IVA68" s="26" t="s">
        <v>14</v>
      </c>
      <c r="IVB68" s="27">
        <v>0.38900000000000001</v>
      </c>
      <c r="IVC68" s="27">
        <f>IVC67*IVB68</f>
        <v>8.5579999999999998</v>
      </c>
      <c r="IVD68" s="26"/>
      <c r="IVE68" s="27"/>
      <c r="IVF68" s="92">
        <v>6</v>
      </c>
      <c r="IVG68" s="27">
        <f>IVC68*IVF68</f>
        <v>51.347999999999999</v>
      </c>
      <c r="IVH68" s="26"/>
      <c r="IVI68" s="27"/>
      <c r="IVJ68" s="28">
        <f>IVE68+IVG68+IVI68</f>
        <v>51.347999999999999</v>
      </c>
      <c r="JET68" s="23"/>
      <c r="JEU68" s="24"/>
      <c r="JEV68" s="25" t="s">
        <v>13</v>
      </c>
      <c r="JEW68" s="26" t="s">
        <v>14</v>
      </c>
      <c r="JEX68" s="27">
        <v>0.38900000000000001</v>
      </c>
      <c r="JEY68" s="27">
        <f>JEY67*JEX68</f>
        <v>8.5579999999999998</v>
      </c>
      <c r="JEZ68" s="26"/>
      <c r="JFA68" s="27"/>
      <c r="JFB68" s="92">
        <v>6</v>
      </c>
      <c r="JFC68" s="27">
        <f>JEY68*JFB68</f>
        <v>51.347999999999999</v>
      </c>
      <c r="JFD68" s="26"/>
      <c r="JFE68" s="27"/>
      <c r="JFF68" s="28">
        <f>JFA68+JFC68+JFE68</f>
        <v>51.347999999999999</v>
      </c>
      <c r="JOP68" s="23"/>
      <c r="JOQ68" s="24"/>
      <c r="JOR68" s="25" t="s">
        <v>13</v>
      </c>
      <c r="JOS68" s="26" t="s">
        <v>14</v>
      </c>
      <c r="JOT68" s="27">
        <v>0.38900000000000001</v>
      </c>
      <c r="JOU68" s="27">
        <f>JOU67*JOT68</f>
        <v>8.5579999999999998</v>
      </c>
      <c r="JOV68" s="26"/>
      <c r="JOW68" s="27"/>
      <c r="JOX68" s="92">
        <v>6</v>
      </c>
      <c r="JOY68" s="27">
        <f>JOU68*JOX68</f>
        <v>51.347999999999999</v>
      </c>
      <c r="JOZ68" s="26"/>
      <c r="JPA68" s="27"/>
      <c r="JPB68" s="28">
        <f>JOW68+JOY68+JPA68</f>
        <v>51.347999999999999</v>
      </c>
      <c r="JYL68" s="23"/>
      <c r="JYM68" s="24"/>
      <c r="JYN68" s="25" t="s">
        <v>13</v>
      </c>
      <c r="JYO68" s="26" t="s">
        <v>14</v>
      </c>
      <c r="JYP68" s="27">
        <v>0.38900000000000001</v>
      </c>
      <c r="JYQ68" s="27">
        <f>JYQ67*JYP68</f>
        <v>8.5579999999999998</v>
      </c>
      <c r="JYR68" s="26"/>
      <c r="JYS68" s="27"/>
      <c r="JYT68" s="92">
        <v>6</v>
      </c>
      <c r="JYU68" s="27">
        <f>JYQ68*JYT68</f>
        <v>51.347999999999999</v>
      </c>
      <c r="JYV68" s="26"/>
      <c r="JYW68" s="27"/>
      <c r="JYX68" s="28">
        <f>JYS68+JYU68+JYW68</f>
        <v>51.347999999999999</v>
      </c>
      <c r="KIH68" s="23"/>
      <c r="KII68" s="24"/>
      <c r="KIJ68" s="25" t="s">
        <v>13</v>
      </c>
      <c r="KIK68" s="26" t="s">
        <v>14</v>
      </c>
      <c r="KIL68" s="27">
        <v>0.38900000000000001</v>
      </c>
      <c r="KIM68" s="27">
        <f>KIM67*KIL68</f>
        <v>8.5579999999999998</v>
      </c>
      <c r="KIN68" s="26"/>
      <c r="KIO68" s="27"/>
      <c r="KIP68" s="92">
        <v>6</v>
      </c>
      <c r="KIQ68" s="27">
        <f>KIM68*KIP68</f>
        <v>51.347999999999999</v>
      </c>
      <c r="KIR68" s="26"/>
      <c r="KIS68" s="27"/>
      <c r="KIT68" s="28">
        <f>KIO68+KIQ68+KIS68</f>
        <v>51.347999999999999</v>
      </c>
      <c r="KSD68" s="23"/>
      <c r="KSE68" s="24"/>
      <c r="KSF68" s="25" t="s">
        <v>13</v>
      </c>
      <c r="KSG68" s="26" t="s">
        <v>14</v>
      </c>
      <c r="KSH68" s="27">
        <v>0.38900000000000001</v>
      </c>
      <c r="KSI68" s="27">
        <f>KSI67*KSH68</f>
        <v>8.5579999999999998</v>
      </c>
      <c r="KSJ68" s="26"/>
      <c r="KSK68" s="27"/>
      <c r="KSL68" s="92">
        <v>6</v>
      </c>
      <c r="KSM68" s="27">
        <f>KSI68*KSL68</f>
        <v>51.347999999999999</v>
      </c>
      <c r="KSN68" s="26"/>
      <c r="KSO68" s="27"/>
      <c r="KSP68" s="28">
        <f>KSK68+KSM68+KSO68</f>
        <v>51.347999999999999</v>
      </c>
      <c r="LBZ68" s="23"/>
      <c r="LCA68" s="24"/>
      <c r="LCB68" s="25" t="s">
        <v>13</v>
      </c>
      <c r="LCC68" s="26" t="s">
        <v>14</v>
      </c>
      <c r="LCD68" s="27">
        <v>0.38900000000000001</v>
      </c>
      <c r="LCE68" s="27">
        <f>LCE67*LCD68</f>
        <v>8.5579999999999998</v>
      </c>
      <c r="LCF68" s="26"/>
      <c r="LCG68" s="27"/>
      <c r="LCH68" s="92">
        <v>6</v>
      </c>
      <c r="LCI68" s="27">
        <f>LCE68*LCH68</f>
        <v>51.347999999999999</v>
      </c>
      <c r="LCJ68" s="26"/>
      <c r="LCK68" s="27"/>
      <c r="LCL68" s="28">
        <f>LCG68+LCI68+LCK68</f>
        <v>51.347999999999999</v>
      </c>
      <c r="LLV68" s="23"/>
      <c r="LLW68" s="24"/>
      <c r="LLX68" s="25" t="s">
        <v>13</v>
      </c>
      <c r="LLY68" s="26" t="s">
        <v>14</v>
      </c>
      <c r="LLZ68" s="27">
        <v>0.38900000000000001</v>
      </c>
      <c r="LMA68" s="27">
        <f>LMA67*LLZ68</f>
        <v>8.5579999999999998</v>
      </c>
      <c r="LMB68" s="26"/>
      <c r="LMC68" s="27"/>
      <c r="LMD68" s="92">
        <v>6</v>
      </c>
      <c r="LME68" s="27">
        <f>LMA68*LMD68</f>
        <v>51.347999999999999</v>
      </c>
      <c r="LMF68" s="26"/>
      <c r="LMG68" s="27"/>
      <c r="LMH68" s="28">
        <f>LMC68+LME68+LMG68</f>
        <v>51.347999999999999</v>
      </c>
      <c r="LVR68" s="23"/>
      <c r="LVS68" s="24"/>
      <c r="LVT68" s="25" t="s">
        <v>13</v>
      </c>
      <c r="LVU68" s="26" t="s">
        <v>14</v>
      </c>
      <c r="LVV68" s="27">
        <v>0.38900000000000001</v>
      </c>
      <c r="LVW68" s="27">
        <f>LVW67*LVV68</f>
        <v>8.5579999999999998</v>
      </c>
      <c r="LVX68" s="26"/>
      <c r="LVY68" s="27"/>
      <c r="LVZ68" s="92">
        <v>6</v>
      </c>
      <c r="LWA68" s="27">
        <f>LVW68*LVZ68</f>
        <v>51.347999999999999</v>
      </c>
      <c r="LWB68" s="26"/>
      <c r="LWC68" s="27"/>
      <c r="LWD68" s="28">
        <f>LVY68+LWA68+LWC68</f>
        <v>51.347999999999999</v>
      </c>
      <c r="MFN68" s="23"/>
      <c r="MFO68" s="24"/>
      <c r="MFP68" s="25" t="s">
        <v>13</v>
      </c>
      <c r="MFQ68" s="26" t="s">
        <v>14</v>
      </c>
      <c r="MFR68" s="27">
        <v>0.38900000000000001</v>
      </c>
      <c r="MFS68" s="27">
        <f>MFS67*MFR68</f>
        <v>8.5579999999999998</v>
      </c>
      <c r="MFT68" s="26"/>
      <c r="MFU68" s="27"/>
      <c r="MFV68" s="92">
        <v>6</v>
      </c>
      <c r="MFW68" s="27">
        <f>MFS68*MFV68</f>
        <v>51.347999999999999</v>
      </c>
      <c r="MFX68" s="26"/>
      <c r="MFY68" s="27"/>
      <c r="MFZ68" s="28">
        <f>MFU68+MFW68+MFY68</f>
        <v>51.347999999999999</v>
      </c>
      <c r="MPJ68" s="23"/>
      <c r="MPK68" s="24"/>
      <c r="MPL68" s="25" t="s">
        <v>13</v>
      </c>
      <c r="MPM68" s="26" t="s">
        <v>14</v>
      </c>
      <c r="MPN68" s="27">
        <v>0.38900000000000001</v>
      </c>
      <c r="MPO68" s="27">
        <f>MPO67*MPN68</f>
        <v>8.5579999999999998</v>
      </c>
      <c r="MPP68" s="26"/>
      <c r="MPQ68" s="27"/>
      <c r="MPR68" s="92">
        <v>6</v>
      </c>
      <c r="MPS68" s="27">
        <f>MPO68*MPR68</f>
        <v>51.347999999999999</v>
      </c>
      <c r="MPT68" s="26"/>
      <c r="MPU68" s="27"/>
      <c r="MPV68" s="28">
        <f>MPQ68+MPS68+MPU68</f>
        <v>51.347999999999999</v>
      </c>
      <c r="MZF68" s="23"/>
      <c r="MZG68" s="24"/>
      <c r="MZH68" s="25" t="s">
        <v>13</v>
      </c>
      <c r="MZI68" s="26" t="s">
        <v>14</v>
      </c>
      <c r="MZJ68" s="27">
        <v>0.38900000000000001</v>
      </c>
      <c r="MZK68" s="27">
        <f>MZK67*MZJ68</f>
        <v>8.5579999999999998</v>
      </c>
      <c r="MZL68" s="26"/>
      <c r="MZM68" s="27"/>
      <c r="MZN68" s="92">
        <v>6</v>
      </c>
      <c r="MZO68" s="27">
        <f>MZK68*MZN68</f>
        <v>51.347999999999999</v>
      </c>
      <c r="MZP68" s="26"/>
      <c r="MZQ68" s="27"/>
      <c r="MZR68" s="28">
        <f>MZM68+MZO68+MZQ68</f>
        <v>51.347999999999999</v>
      </c>
      <c r="NJB68" s="23"/>
      <c r="NJC68" s="24"/>
      <c r="NJD68" s="25" t="s">
        <v>13</v>
      </c>
      <c r="NJE68" s="26" t="s">
        <v>14</v>
      </c>
      <c r="NJF68" s="27">
        <v>0.38900000000000001</v>
      </c>
      <c r="NJG68" s="27">
        <f>NJG67*NJF68</f>
        <v>8.5579999999999998</v>
      </c>
      <c r="NJH68" s="26"/>
      <c r="NJI68" s="27"/>
      <c r="NJJ68" s="92">
        <v>6</v>
      </c>
      <c r="NJK68" s="27">
        <f>NJG68*NJJ68</f>
        <v>51.347999999999999</v>
      </c>
      <c r="NJL68" s="26"/>
      <c r="NJM68" s="27"/>
      <c r="NJN68" s="28">
        <f>NJI68+NJK68+NJM68</f>
        <v>51.347999999999999</v>
      </c>
      <c r="NSX68" s="23"/>
      <c r="NSY68" s="24"/>
      <c r="NSZ68" s="25" t="s">
        <v>13</v>
      </c>
      <c r="NTA68" s="26" t="s">
        <v>14</v>
      </c>
      <c r="NTB68" s="27">
        <v>0.38900000000000001</v>
      </c>
      <c r="NTC68" s="27">
        <f>NTC67*NTB68</f>
        <v>8.5579999999999998</v>
      </c>
      <c r="NTD68" s="26"/>
      <c r="NTE68" s="27"/>
      <c r="NTF68" s="92">
        <v>6</v>
      </c>
      <c r="NTG68" s="27">
        <f>NTC68*NTF68</f>
        <v>51.347999999999999</v>
      </c>
      <c r="NTH68" s="26"/>
      <c r="NTI68" s="27"/>
      <c r="NTJ68" s="28">
        <f>NTE68+NTG68+NTI68</f>
        <v>51.347999999999999</v>
      </c>
      <c r="OCT68" s="23"/>
      <c r="OCU68" s="24"/>
      <c r="OCV68" s="25" t="s">
        <v>13</v>
      </c>
      <c r="OCW68" s="26" t="s">
        <v>14</v>
      </c>
      <c r="OCX68" s="27">
        <v>0.38900000000000001</v>
      </c>
      <c r="OCY68" s="27">
        <f>OCY67*OCX68</f>
        <v>8.5579999999999998</v>
      </c>
      <c r="OCZ68" s="26"/>
      <c r="ODA68" s="27"/>
      <c r="ODB68" s="92">
        <v>6</v>
      </c>
      <c r="ODC68" s="27">
        <f>OCY68*ODB68</f>
        <v>51.347999999999999</v>
      </c>
      <c r="ODD68" s="26"/>
      <c r="ODE68" s="27"/>
      <c r="ODF68" s="28">
        <f>ODA68+ODC68+ODE68</f>
        <v>51.347999999999999</v>
      </c>
      <c r="OMP68" s="23"/>
      <c r="OMQ68" s="24"/>
      <c r="OMR68" s="25" t="s">
        <v>13</v>
      </c>
      <c r="OMS68" s="26" t="s">
        <v>14</v>
      </c>
      <c r="OMT68" s="27">
        <v>0.38900000000000001</v>
      </c>
      <c r="OMU68" s="27">
        <f>OMU67*OMT68</f>
        <v>8.5579999999999998</v>
      </c>
      <c r="OMV68" s="26"/>
      <c r="OMW68" s="27"/>
      <c r="OMX68" s="92">
        <v>6</v>
      </c>
      <c r="OMY68" s="27">
        <f>OMU68*OMX68</f>
        <v>51.347999999999999</v>
      </c>
      <c r="OMZ68" s="26"/>
      <c r="ONA68" s="27"/>
      <c r="ONB68" s="28">
        <f>OMW68+OMY68+ONA68</f>
        <v>51.347999999999999</v>
      </c>
      <c r="OWL68" s="23"/>
      <c r="OWM68" s="24"/>
      <c r="OWN68" s="25" t="s">
        <v>13</v>
      </c>
      <c r="OWO68" s="26" t="s">
        <v>14</v>
      </c>
      <c r="OWP68" s="27">
        <v>0.38900000000000001</v>
      </c>
      <c r="OWQ68" s="27">
        <f>OWQ67*OWP68</f>
        <v>8.5579999999999998</v>
      </c>
      <c r="OWR68" s="26"/>
      <c r="OWS68" s="27"/>
      <c r="OWT68" s="92">
        <v>6</v>
      </c>
      <c r="OWU68" s="27">
        <f>OWQ68*OWT68</f>
        <v>51.347999999999999</v>
      </c>
      <c r="OWV68" s="26"/>
      <c r="OWW68" s="27"/>
      <c r="OWX68" s="28">
        <f>OWS68+OWU68+OWW68</f>
        <v>51.347999999999999</v>
      </c>
      <c r="PGH68" s="23"/>
      <c r="PGI68" s="24"/>
      <c r="PGJ68" s="25" t="s">
        <v>13</v>
      </c>
      <c r="PGK68" s="26" t="s">
        <v>14</v>
      </c>
      <c r="PGL68" s="27">
        <v>0.38900000000000001</v>
      </c>
      <c r="PGM68" s="27">
        <f>PGM67*PGL68</f>
        <v>8.5579999999999998</v>
      </c>
      <c r="PGN68" s="26"/>
      <c r="PGO68" s="27"/>
      <c r="PGP68" s="92">
        <v>6</v>
      </c>
      <c r="PGQ68" s="27">
        <f>PGM68*PGP68</f>
        <v>51.347999999999999</v>
      </c>
      <c r="PGR68" s="26"/>
      <c r="PGS68" s="27"/>
      <c r="PGT68" s="28">
        <f>PGO68+PGQ68+PGS68</f>
        <v>51.347999999999999</v>
      </c>
      <c r="PQD68" s="23"/>
      <c r="PQE68" s="24"/>
      <c r="PQF68" s="25" t="s">
        <v>13</v>
      </c>
      <c r="PQG68" s="26" t="s">
        <v>14</v>
      </c>
      <c r="PQH68" s="27">
        <v>0.38900000000000001</v>
      </c>
      <c r="PQI68" s="27">
        <f>PQI67*PQH68</f>
        <v>8.5579999999999998</v>
      </c>
      <c r="PQJ68" s="26"/>
      <c r="PQK68" s="27"/>
      <c r="PQL68" s="92">
        <v>6</v>
      </c>
      <c r="PQM68" s="27">
        <f>PQI68*PQL68</f>
        <v>51.347999999999999</v>
      </c>
      <c r="PQN68" s="26"/>
      <c r="PQO68" s="27"/>
      <c r="PQP68" s="28">
        <f>PQK68+PQM68+PQO68</f>
        <v>51.347999999999999</v>
      </c>
      <c r="PZZ68" s="23"/>
      <c r="QAA68" s="24"/>
      <c r="QAB68" s="25" t="s">
        <v>13</v>
      </c>
      <c r="QAC68" s="26" t="s">
        <v>14</v>
      </c>
      <c r="QAD68" s="27">
        <v>0.38900000000000001</v>
      </c>
      <c r="QAE68" s="27">
        <f>QAE67*QAD68</f>
        <v>8.5579999999999998</v>
      </c>
      <c r="QAF68" s="26"/>
      <c r="QAG68" s="27"/>
      <c r="QAH68" s="92">
        <v>6</v>
      </c>
      <c r="QAI68" s="27">
        <f>QAE68*QAH68</f>
        <v>51.347999999999999</v>
      </c>
      <c r="QAJ68" s="26"/>
      <c r="QAK68" s="27"/>
      <c r="QAL68" s="28">
        <f>QAG68+QAI68+QAK68</f>
        <v>51.347999999999999</v>
      </c>
      <c r="QJV68" s="23"/>
      <c r="QJW68" s="24"/>
      <c r="QJX68" s="25" t="s">
        <v>13</v>
      </c>
      <c r="QJY68" s="26" t="s">
        <v>14</v>
      </c>
      <c r="QJZ68" s="27">
        <v>0.38900000000000001</v>
      </c>
      <c r="QKA68" s="27">
        <f>QKA67*QJZ68</f>
        <v>8.5579999999999998</v>
      </c>
      <c r="QKB68" s="26"/>
      <c r="QKC68" s="27"/>
      <c r="QKD68" s="92">
        <v>6</v>
      </c>
      <c r="QKE68" s="27">
        <f>QKA68*QKD68</f>
        <v>51.347999999999999</v>
      </c>
      <c r="QKF68" s="26"/>
      <c r="QKG68" s="27"/>
      <c r="QKH68" s="28">
        <f>QKC68+QKE68+QKG68</f>
        <v>51.347999999999999</v>
      </c>
      <c r="QTR68" s="23"/>
      <c r="QTS68" s="24"/>
      <c r="QTT68" s="25" t="s">
        <v>13</v>
      </c>
      <c r="QTU68" s="26" t="s">
        <v>14</v>
      </c>
      <c r="QTV68" s="27">
        <v>0.38900000000000001</v>
      </c>
      <c r="QTW68" s="27">
        <f>QTW67*QTV68</f>
        <v>8.5579999999999998</v>
      </c>
      <c r="QTX68" s="26"/>
      <c r="QTY68" s="27"/>
      <c r="QTZ68" s="92">
        <v>6</v>
      </c>
      <c r="QUA68" s="27">
        <f>QTW68*QTZ68</f>
        <v>51.347999999999999</v>
      </c>
      <c r="QUB68" s="26"/>
      <c r="QUC68" s="27"/>
      <c r="QUD68" s="28">
        <f>QTY68+QUA68+QUC68</f>
        <v>51.347999999999999</v>
      </c>
      <c r="RDN68" s="23"/>
      <c r="RDO68" s="24"/>
      <c r="RDP68" s="25" t="s">
        <v>13</v>
      </c>
      <c r="RDQ68" s="26" t="s">
        <v>14</v>
      </c>
      <c r="RDR68" s="27">
        <v>0.38900000000000001</v>
      </c>
      <c r="RDS68" s="27">
        <f>RDS67*RDR68</f>
        <v>8.5579999999999998</v>
      </c>
      <c r="RDT68" s="26"/>
      <c r="RDU68" s="27"/>
      <c r="RDV68" s="92">
        <v>6</v>
      </c>
      <c r="RDW68" s="27">
        <f>RDS68*RDV68</f>
        <v>51.347999999999999</v>
      </c>
      <c r="RDX68" s="26"/>
      <c r="RDY68" s="27"/>
      <c r="RDZ68" s="28">
        <f>RDU68+RDW68+RDY68</f>
        <v>51.347999999999999</v>
      </c>
      <c r="RNJ68" s="23"/>
      <c r="RNK68" s="24"/>
      <c r="RNL68" s="25" t="s">
        <v>13</v>
      </c>
      <c r="RNM68" s="26" t="s">
        <v>14</v>
      </c>
      <c r="RNN68" s="27">
        <v>0.38900000000000001</v>
      </c>
      <c r="RNO68" s="27">
        <f>RNO67*RNN68</f>
        <v>8.5579999999999998</v>
      </c>
      <c r="RNP68" s="26"/>
      <c r="RNQ68" s="27"/>
      <c r="RNR68" s="92">
        <v>6</v>
      </c>
      <c r="RNS68" s="27">
        <f>RNO68*RNR68</f>
        <v>51.347999999999999</v>
      </c>
      <c r="RNT68" s="26"/>
      <c r="RNU68" s="27"/>
      <c r="RNV68" s="28">
        <f>RNQ68+RNS68+RNU68</f>
        <v>51.347999999999999</v>
      </c>
      <c r="RXF68" s="23"/>
      <c r="RXG68" s="24"/>
      <c r="RXH68" s="25" t="s">
        <v>13</v>
      </c>
      <c r="RXI68" s="26" t="s">
        <v>14</v>
      </c>
      <c r="RXJ68" s="27">
        <v>0.38900000000000001</v>
      </c>
      <c r="RXK68" s="27">
        <f>RXK67*RXJ68</f>
        <v>8.5579999999999998</v>
      </c>
      <c r="RXL68" s="26"/>
      <c r="RXM68" s="27"/>
      <c r="RXN68" s="92">
        <v>6</v>
      </c>
      <c r="RXO68" s="27">
        <f>RXK68*RXN68</f>
        <v>51.347999999999999</v>
      </c>
      <c r="RXP68" s="26"/>
      <c r="RXQ68" s="27"/>
      <c r="RXR68" s="28">
        <f>RXM68+RXO68+RXQ68</f>
        <v>51.347999999999999</v>
      </c>
      <c r="SHB68" s="23"/>
      <c r="SHC68" s="24"/>
      <c r="SHD68" s="25" t="s">
        <v>13</v>
      </c>
      <c r="SHE68" s="26" t="s">
        <v>14</v>
      </c>
      <c r="SHF68" s="27">
        <v>0.38900000000000001</v>
      </c>
      <c r="SHG68" s="27">
        <f>SHG67*SHF68</f>
        <v>8.5579999999999998</v>
      </c>
      <c r="SHH68" s="26"/>
      <c r="SHI68" s="27"/>
      <c r="SHJ68" s="92">
        <v>6</v>
      </c>
      <c r="SHK68" s="27">
        <f>SHG68*SHJ68</f>
        <v>51.347999999999999</v>
      </c>
      <c r="SHL68" s="26"/>
      <c r="SHM68" s="27"/>
      <c r="SHN68" s="28">
        <f>SHI68+SHK68+SHM68</f>
        <v>51.347999999999999</v>
      </c>
      <c r="SQX68" s="23"/>
      <c r="SQY68" s="24"/>
      <c r="SQZ68" s="25" t="s">
        <v>13</v>
      </c>
      <c r="SRA68" s="26" t="s">
        <v>14</v>
      </c>
      <c r="SRB68" s="27">
        <v>0.38900000000000001</v>
      </c>
      <c r="SRC68" s="27">
        <f>SRC67*SRB68</f>
        <v>8.5579999999999998</v>
      </c>
      <c r="SRD68" s="26"/>
      <c r="SRE68" s="27"/>
      <c r="SRF68" s="92">
        <v>6</v>
      </c>
      <c r="SRG68" s="27">
        <f>SRC68*SRF68</f>
        <v>51.347999999999999</v>
      </c>
      <c r="SRH68" s="26"/>
      <c r="SRI68" s="27"/>
      <c r="SRJ68" s="28">
        <f>SRE68+SRG68+SRI68</f>
        <v>51.347999999999999</v>
      </c>
      <c r="TAT68" s="23"/>
      <c r="TAU68" s="24"/>
      <c r="TAV68" s="25" t="s">
        <v>13</v>
      </c>
      <c r="TAW68" s="26" t="s">
        <v>14</v>
      </c>
      <c r="TAX68" s="27">
        <v>0.38900000000000001</v>
      </c>
      <c r="TAY68" s="27">
        <f>TAY67*TAX68</f>
        <v>8.5579999999999998</v>
      </c>
      <c r="TAZ68" s="26"/>
      <c r="TBA68" s="27"/>
      <c r="TBB68" s="92">
        <v>6</v>
      </c>
      <c r="TBC68" s="27">
        <f>TAY68*TBB68</f>
        <v>51.347999999999999</v>
      </c>
      <c r="TBD68" s="26"/>
      <c r="TBE68" s="27"/>
      <c r="TBF68" s="28">
        <f>TBA68+TBC68+TBE68</f>
        <v>51.347999999999999</v>
      </c>
      <c r="TKP68" s="23"/>
      <c r="TKQ68" s="24"/>
      <c r="TKR68" s="25" t="s">
        <v>13</v>
      </c>
      <c r="TKS68" s="26" t="s">
        <v>14</v>
      </c>
      <c r="TKT68" s="27">
        <v>0.38900000000000001</v>
      </c>
      <c r="TKU68" s="27">
        <f>TKU67*TKT68</f>
        <v>8.5579999999999998</v>
      </c>
      <c r="TKV68" s="26"/>
      <c r="TKW68" s="27"/>
      <c r="TKX68" s="92">
        <v>6</v>
      </c>
      <c r="TKY68" s="27">
        <f>TKU68*TKX68</f>
        <v>51.347999999999999</v>
      </c>
      <c r="TKZ68" s="26"/>
      <c r="TLA68" s="27"/>
      <c r="TLB68" s="28">
        <f>TKW68+TKY68+TLA68</f>
        <v>51.347999999999999</v>
      </c>
      <c r="TUL68" s="23"/>
      <c r="TUM68" s="24"/>
      <c r="TUN68" s="25" t="s">
        <v>13</v>
      </c>
      <c r="TUO68" s="26" t="s">
        <v>14</v>
      </c>
      <c r="TUP68" s="27">
        <v>0.38900000000000001</v>
      </c>
      <c r="TUQ68" s="27">
        <f>TUQ67*TUP68</f>
        <v>8.5579999999999998</v>
      </c>
      <c r="TUR68" s="26"/>
      <c r="TUS68" s="27"/>
      <c r="TUT68" s="92">
        <v>6</v>
      </c>
      <c r="TUU68" s="27">
        <f>TUQ68*TUT68</f>
        <v>51.347999999999999</v>
      </c>
      <c r="TUV68" s="26"/>
      <c r="TUW68" s="27"/>
      <c r="TUX68" s="28">
        <f>TUS68+TUU68+TUW68</f>
        <v>51.347999999999999</v>
      </c>
      <c r="UEH68" s="23"/>
      <c r="UEI68" s="24"/>
      <c r="UEJ68" s="25" t="s">
        <v>13</v>
      </c>
      <c r="UEK68" s="26" t="s">
        <v>14</v>
      </c>
      <c r="UEL68" s="27">
        <v>0.38900000000000001</v>
      </c>
      <c r="UEM68" s="27">
        <f>UEM67*UEL68</f>
        <v>8.5579999999999998</v>
      </c>
      <c r="UEN68" s="26"/>
      <c r="UEO68" s="27"/>
      <c r="UEP68" s="92">
        <v>6</v>
      </c>
      <c r="UEQ68" s="27">
        <f>UEM68*UEP68</f>
        <v>51.347999999999999</v>
      </c>
      <c r="UER68" s="26"/>
      <c r="UES68" s="27"/>
      <c r="UET68" s="28">
        <f>UEO68+UEQ68+UES68</f>
        <v>51.347999999999999</v>
      </c>
      <c r="UOD68" s="23"/>
      <c r="UOE68" s="24"/>
      <c r="UOF68" s="25" t="s">
        <v>13</v>
      </c>
      <c r="UOG68" s="26" t="s">
        <v>14</v>
      </c>
      <c r="UOH68" s="27">
        <v>0.38900000000000001</v>
      </c>
      <c r="UOI68" s="27">
        <f>UOI67*UOH68</f>
        <v>8.5579999999999998</v>
      </c>
      <c r="UOJ68" s="26"/>
      <c r="UOK68" s="27"/>
      <c r="UOL68" s="92">
        <v>6</v>
      </c>
      <c r="UOM68" s="27">
        <f>UOI68*UOL68</f>
        <v>51.347999999999999</v>
      </c>
      <c r="UON68" s="26"/>
      <c r="UOO68" s="27"/>
      <c r="UOP68" s="28">
        <f>UOK68+UOM68+UOO68</f>
        <v>51.347999999999999</v>
      </c>
      <c r="UXZ68" s="23"/>
      <c r="UYA68" s="24"/>
      <c r="UYB68" s="25" t="s">
        <v>13</v>
      </c>
      <c r="UYC68" s="26" t="s">
        <v>14</v>
      </c>
      <c r="UYD68" s="27">
        <v>0.38900000000000001</v>
      </c>
      <c r="UYE68" s="27">
        <f>UYE67*UYD68</f>
        <v>8.5579999999999998</v>
      </c>
      <c r="UYF68" s="26"/>
      <c r="UYG68" s="27"/>
      <c r="UYH68" s="92">
        <v>6</v>
      </c>
      <c r="UYI68" s="27">
        <f>UYE68*UYH68</f>
        <v>51.347999999999999</v>
      </c>
      <c r="UYJ68" s="26"/>
      <c r="UYK68" s="27"/>
      <c r="UYL68" s="28">
        <f>UYG68+UYI68+UYK68</f>
        <v>51.347999999999999</v>
      </c>
      <c r="VHV68" s="23"/>
      <c r="VHW68" s="24"/>
      <c r="VHX68" s="25" t="s">
        <v>13</v>
      </c>
      <c r="VHY68" s="26" t="s">
        <v>14</v>
      </c>
      <c r="VHZ68" s="27">
        <v>0.38900000000000001</v>
      </c>
      <c r="VIA68" s="27">
        <f>VIA67*VHZ68</f>
        <v>8.5579999999999998</v>
      </c>
      <c r="VIB68" s="26"/>
      <c r="VIC68" s="27"/>
      <c r="VID68" s="92">
        <v>6</v>
      </c>
      <c r="VIE68" s="27">
        <f>VIA68*VID68</f>
        <v>51.347999999999999</v>
      </c>
      <c r="VIF68" s="26"/>
      <c r="VIG68" s="27"/>
      <c r="VIH68" s="28">
        <f>VIC68+VIE68+VIG68</f>
        <v>51.347999999999999</v>
      </c>
      <c r="VRR68" s="23"/>
      <c r="VRS68" s="24"/>
      <c r="VRT68" s="25" t="s">
        <v>13</v>
      </c>
      <c r="VRU68" s="26" t="s">
        <v>14</v>
      </c>
      <c r="VRV68" s="27">
        <v>0.38900000000000001</v>
      </c>
      <c r="VRW68" s="27">
        <f>VRW67*VRV68</f>
        <v>8.5579999999999998</v>
      </c>
      <c r="VRX68" s="26"/>
      <c r="VRY68" s="27"/>
      <c r="VRZ68" s="92">
        <v>6</v>
      </c>
      <c r="VSA68" s="27">
        <f>VRW68*VRZ68</f>
        <v>51.347999999999999</v>
      </c>
      <c r="VSB68" s="26"/>
      <c r="VSC68" s="27"/>
      <c r="VSD68" s="28">
        <f>VRY68+VSA68+VSC68</f>
        <v>51.347999999999999</v>
      </c>
      <c r="WBN68" s="23"/>
      <c r="WBO68" s="24"/>
      <c r="WBP68" s="25" t="s">
        <v>13</v>
      </c>
      <c r="WBQ68" s="26" t="s">
        <v>14</v>
      </c>
      <c r="WBR68" s="27">
        <v>0.38900000000000001</v>
      </c>
      <c r="WBS68" s="27">
        <f>WBS67*WBR68</f>
        <v>8.5579999999999998</v>
      </c>
      <c r="WBT68" s="26"/>
      <c r="WBU68" s="27"/>
      <c r="WBV68" s="92">
        <v>6</v>
      </c>
      <c r="WBW68" s="27">
        <f>WBS68*WBV68</f>
        <v>51.347999999999999</v>
      </c>
      <c r="WBX68" s="26"/>
      <c r="WBY68" s="27"/>
      <c r="WBZ68" s="28">
        <f>WBU68+WBW68+WBY68</f>
        <v>51.347999999999999</v>
      </c>
      <c r="WLJ68" s="23"/>
      <c r="WLK68" s="24"/>
      <c r="WLL68" s="25" t="s">
        <v>13</v>
      </c>
      <c r="WLM68" s="26" t="s">
        <v>14</v>
      </c>
      <c r="WLN68" s="27">
        <v>0.38900000000000001</v>
      </c>
      <c r="WLO68" s="27">
        <f>WLO67*WLN68</f>
        <v>8.5579999999999998</v>
      </c>
      <c r="WLP68" s="26"/>
      <c r="WLQ68" s="27"/>
      <c r="WLR68" s="92">
        <v>6</v>
      </c>
      <c r="WLS68" s="27">
        <f>WLO68*WLR68</f>
        <v>51.347999999999999</v>
      </c>
      <c r="WLT68" s="26"/>
      <c r="WLU68" s="27"/>
      <c r="WLV68" s="28">
        <f>WLQ68+WLS68+WLU68</f>
        <v>51.347999999999999</v>
      </c>
      <c r="WVF68" s="23"/>
      <c r="WVG68" s="24"/>
      <c r="WVH68" s="25" t="s">
        <v>13</v>
      </c>
      <c r="WVI68" s="26" t="s">
        <v>14</v>
      </c>
      <c r="WVJ68" s="27">
        <v>0.38900000000000001</v>
      </c>
      <c r="WVK68" s="27">
        <f>WVK67*WVJ68</f>
        <v>8.5579999999999998</v>
      </c>
      <c r="WVL68" s="26"/>
      <c r="WVM68" s="27"/>
      <c r="WVN68" s="92">
        <v>6</v>
      </c>
      <c r="WVO68" s="27">
        <f>WVK68*WVN68</f>
        <v>51.347999999999999</v>
      </c>
      <c r="WVP68" s="26"/>
      <c r="WVQ68" s="27"/>
      <c r="WVR68" s="28">
        <f>WVM68+WVO68+WVQ68</f>
        <v>51.347999999999999</v>
      </c>
    </row>
    <row r="69" spans="1:16138" s="29" customFormat="1" ht="21" customHeight="1" x14ac:dyDescent="0.25">
      <c r="A69" s="23"/>
      <c r="B69" s="24"/>
      <c r="C69" s="94" t="s">
        <v>25</v>
      </c>
      <c r="D69" s="95" t="s">
        <v>16</v>
      </c>
      <c r="E69" s="96">
        <v>0.151</v>
      </c>
      <c r="F69" s="27">
        <f>E69*$F$62</f>
        <v>0.755</v>
      </c>
      <c r="G69" s="96"/>
      <c r="H69" s="95"/>
      <c r="I69" s="95"/>
      <c r="J69" s="97"/>
      <c r="K69" s="88"/>
      <c r="L69" s="18">
        <f>K69*F69</f>
        <v>0</v>
      </c>
      <c r="M69" s="16">
        <f>L69+J69+H69</f>
        <v>0</v>
      </c>
      <c r="IT69" s="23"/>
      <c r="IU69" s="24"/>
      <c r="IV69" s="94" t="s">
        <v>25</v>
      </c>
      <c r="IW69" s="95" t="s">
        <v>16</v>
      </c>
      <c r="IX69" s="96">
        <v>0.151</v>
      </c>
      <c r="IY69" s="27">
        <f>IY67*IX69</f>
        <v>3.3220000000000001</v>
      </c>
      <c r="IZ69" s="95"/>
      <c r="JA69" s="95"/>
      <c r="JB69" s="95"/>
      <c r="JC69" s="97"/>
      <c r="JD69" s="88">
        <v>3.2</v>
      </c>
      <c r="JE69" s="88">
        <f>IY69*JD69</f>
        <v>10.630400000000002</v>
      </c>
      <c r="JF69" s="28">
        <f>JA69+JC69+JE69</f>
        <v>10.630400000000002</v>
      </c>
      <c r="SP69" s="23"/>
      <c r="SQ69" s="24"/>
      <c r="SR69" s="94" t="s">
        <v>25</v>
      </c>
      <c r="SS69" s="95" t="s">
        <v>16</v>
      </c>
      <c r="ST69" s="96">
        <v>0.151</v>
      </c>
      <c r="SU69" s="27">
        <f>SU67*ST69</f>
        <v>3.3220000000000001</v>
      </c>
      <c r="SV69" s="95"/>
      <c r="SW69" s="95"/>
      <c r="SX69" s="95"/>
      <c r="SY69" s="97"/>
      <c r="SZ69" s="88">
        <v>3.2</v>
      </c>
      <c r="TA69" s="88">
        <f>SU69*SZ69</f>
        <v>10.630400000000002</v>
      </c>
      <c r="TB69" s="28">
        <f>SW69+SY69+TA69</f>
        <v>10.630400000000002</v>
      </c>
      <c r="ACL69" s="23"/>
      <c r="ACM69" s="24"/>
      <c r="ACN69" s="94" t="s">
        <v>25</v>
      </c>
      <c r="ACO69" s="95" t="s">
        <v>16</v>
      </c>
      <c r="ACP69" s="96">
        <v>0.151</v>
      </c>
      <c r="ACQ69" s="27">
        <f>ACQ67*ACP69</f>
        <v>3.3220000000000001</v>
      </c>
      <c r="ACR69" s="95"/>
      <c r="ACS69" s="95"/>
      <c r="ACT69" s="95"/>
      <c r="ACU69" s="97"/>
      <c r="ACV69" s="88">
        <v>3.2</v>
      </c>
      <c r="ACW69" s="88">
        <f>ACQ69*ACV69</f>
        <v>10.630400000000002</v>
      </c>
      <c r="ACX69" s="28">
        <f>ACS69+ACU69+ACW69</f>
        <v>10.630400000000002</v>
      </c>
      <c r="AMH69" s="23"/>
      <c r="AMI69" s="24"/>
      <c r="AMJ69" s="94" t="s">
        <v>25</v>
      </c>
      <c r="AMK69" s="95" t="s">
        <v>16</v>
      </c>
      <c r="AML69" s="96">
        <v>0.151</v>
      </c>
      <c r="AMM69" s="27">
        <f>AMM67*AML69</f>
        <v>3.3220000000000001</v>
      </c>
      <c r="AMN69" s="95"/>
      <c r="AMO69" s="95"/>
      <c r="AMP69" s="95"/>
      <c r="AMQ69" s="97"/>
      <c r="AMR69" s="88">
        <v>3.2</v>
      </c>
      <c r="AMS69" s="88">
        <f>AMM69*AMR69</f>
        <v>10.630400000000002</v>
      </c>
      <c r="AMT69" s="28">
        <f>AMO69+AMQ69+AMS69</f>
        <v>10.630400000000002</v>
      </c>
      <c r="AWD69" s="23"/>
      <c r="AWE69" s="24"/>
      <c r="AWF69" s="94" t="s">
        <v>25</v>
      </c>
      <c r="AWG69" s="95" t="s">
        <v>16</v>
      </c>
      <c r="AWH69" s="96">
        <v>0.151</v>
      </c>
      <c r="AWI69" s="27">
        <f>AWI67*AWH69</f>
        <v>3.3220000000000001</v>
      </c>
      <c r="AWJ69" s="95"/>
      <c r="AWK69" s="95"/>
      <c r="AWL69" s="95"/>
      <c r="AWM69" s="97"/>
      <c r="AWN69" s="88">
        <v>3.2</v>
      </c>
      <c r="AWO69" s="88">
        <f>AWI69*AWN69</f>
        <v>10.630400000000002</v>
      </c>
      <c r="AWP69" s="28">
        <f>AWK69+AWM69+AWO69</f>
        <v>10.630400000000002</v>
      </c>
      <c r="BFZ69" s="23"/>
      <c r="BGA69" s="24"/>
      <c r="BGB69" s="94" t="s">
        <v>25</v>
      </c>
      <c r="BGC69" s="95" t="s">
        <v>16</v>
      </c>
      <c r="BGD69" s="96">
        <v>0.151</v>
      </c>
      <c r="BGE69" s="27">
        <f>BGE67*BGD69</f>
        <v>3.3220000000000001</v>
      </c>
      <c r="BGF69" s="95"/>
      <c r="BGG69" s="95"/>
      <c r="BGH69" s="95"/>
      <c r="BGI69" s="97"/>
      <c r="BGJ69" s="88">
        <v>3.2</v>
      </c>
      <c r="BGK69" s="88">
        <f>BGE69*BGJ69</f>
        <v>10.630400000000002</v>
      </c>
      <c r="BGL69" s="28">
        <f>BGG69+BGI69+BGK69</f>
        <v>10.630400000000002</v>
      </c>
      <c r="BPV69" s="23"/>
      <c r="BPW69" s="24"/>
      <c r="BPX69" s="94" t="s">
        <v>25</v>
      </c>
      <c r="BPY69" s="95" t="s">
        <v>16</v>
      </c>
      <c r="BPZ69" s="96">
        <v>0.151</v>
      </c>
      <c r="BQA69" s="27">
        <f>BQA67*BPZ69</f>
        <v>3.3220000000000001</v>
      </c>
      <c r="BQB69" s="95"/>
      <c r="BQC69" s="95"/>
      <c r="BQD69" s="95"/>
      <c r="BQE69" s="97"/>
      <c r="BQF69" s="88">
        <v>3.2</v>
      </c>
      <c r="BQG69" s="88">
        <f>BQA69*BQF69</f>
        <v>10.630400000000002</v>
      </c>
      <c r="BQH69" s="28">
        <f>BQC69+BQE69+BQG69</f>
        <v>10.630400000000002</v>
      </c>
      <c r="BZR69" s="23"/>
      <c r="BZS69" s="24"/>
      <c r="BZT69" s="94" t="s">
        <v>25</v>
      </c>
      <c r="BZU69" s="95" t="s">
        <v>16</v>
      </c>
      <c r="BZV69" s="96">
        <v>0.151</v>
      </c>
      <c r="BZW69" s="27">
        <f>BZW67*BZV69</f>
        <v>3.3220000000000001</v>
      </c>
      <c r="BZX69" s="95"/>
      <c r="BZY69" s="95"/>
      <c r="BZZ69" s="95"/>
      <c r="CAA69" s="97"/>
      <c r="CAB69" s="88">
        <v>3.2</v>
      </c>
      <c r="CAC69" s="88">
        <f>BZW69*CAB69</f>
        <v>10.630400000000002</v>
      </c>
      <c r="CAD69" s="28">
        <f>BZY69+CAA69+CAC69</f>
        <v>10.630400000000002</v>
      </c>
      <c r="CJN69" s="23"/>
      <c r="CJO69" s="24"/>
      <c r="CJP69" s="94" t="s">
        <v>25</v>
      </c>
      <c r="CJQ69" s="95" t="s">
        <v>16</v>
      </c>
      <c r="CJR69" s="96">
        <v>0.151</v>
      </c>
      <c r="CJS69" s="27">
        <f>CJS67*CJR69</f>
        <v>3.3220000000000001</v>
      </c>
      <c r="CJT69" s="95"/>
      <c r="CJU69" s="95"/>
      <c r="CJV69" s="95"/>
      <c r="CJW69" s="97"/>
      <c r="CJX69" s="88">
        <v>3.2</v>
      </c>
      <c r="CJY69" s="88">
        <f>CJS69*CJX69</f>
        <v>10.630400000000002</v>
      </c>
      <c r="CJZ69" s="28">
        <f>CJU69+CJW69+CJY69</f>
        <v>10.630400000000002</v>
      </c>
      <c r="CTJ69" s="23"/>
      <c r="CTK69" s="24"/>
      <c r="CTL69" s="94" t="s">
        <v>25</v>
      </c>
      <c r="CTM69" s="95" t="s">
        <v>16</v>
      </c>
      <c r="CTN69" s="96">
        <v>0.151</v>
      </c>
      <c r="CTO69" s="27">
        <f>CTO67*CTN69</f>
        <v>3.3220000000000001</v>
      </c>
      <c r="CTP69" s="95"/>
      <c r="CTQ69" s="95"/>
      <c r="CTR69" s="95"/>
      <c r="CTS69" s="97"/>
      <c r="CTT69" s="88">
        <v>3.2</v>
      </c>
      <c r="CTU69" s="88">
        <f>CTO69*CTT69</f>
        <v>10.630400000000002</v>
      </c>
      <c r="CTV69" s="28">
        <f>CTQ69+CTS69+CTU69</f>
        <v>10.630400000000002</v>
      </c>
      <c r="DDF69" s="23"/>
      <c r="DDG69" s="24"/>
      <c r="DDH69" s="94" t="s">
        <v>25</v>
      </c>
      <c r="DDI69" s="95" t="s">
        <v>16</v>
      </c>
      <c r="DDJ69" s="96">
        <v>0.151</v>
      </c>
      <c r="DDK69" s="27">
        <f>DDK67*DDJ69</f>
        <v>3.3220000000000001</v>
      </c>
      <c r="DDL69" s="95"/>
      <c r="DDM69" s="95"/>
      <c r="DDN69" s="95"/>
      <c r="DDO69" s="97"/>
      <c r="DDP69" s="88">
        <v>3.2</v>
      </c>
      <c r="DDQ69" s="88">
        <f>DDK69*DDP69</f>
        <v>10.630400000000002</v>
      </c>
      <c r="DDR69" s="28">
        <f>DDM69+DDO69+DDQ69</f>
        <v>10.630400000000002</v>
      </c>
      <c r="DNB69" s="23"/>
      <c r="DNC69" s="24"/>
      <c r="DND69" s="94" t="s">
        <v>25</v>
      </c>
      <c r="DNE69" s="95" t="s">
        <v>16</v>
      </c>
      <c r="DNF69" s="96">
        <v>0.151</v>
      </c>
      <c r="DNG69" s="27">
        <f>DNG67*DNF69</f>
        <v>3.3220000000000001</v>
      </c>
      <c r="DNH69" s="95"/>
      <c r="DNI69" s="95"/>
      <c r="DNJ69" s="95"/>
      <c r="DNK69" s="97"/>
      <c r="DNL69" s="88">
        <v>3.2</v>
      </c>
      <c r="DNM69" s="88">
        <f>DNG69*DNL69</f>
        <v>10.630400000000002</v>
      </c>
      <c r="DNN69" s="28">
        <f>DNI69+DNK69+DNM69</f>
        <v>10.630400000000002</v>
      </c>
      <c r="DWX69" s="23"/>
      <c r="DWY69" s="24"/>
      <c r="DWZ69" s="94" t="s">
        <v>25</v>
      </c>
      <c r="DXA69" s="95" t="s">
        <v>16</v>
      </c>
      <c r="DXB69" s="96">
        <v>0.151</v>
      </c>
      <c r="DXC69" s="27">
        <f>DXC67*DXB69</f>
        <v>3.3220000000000001</v>
      </c>
      <c r="DXD69" s="95"/>
      <c r="DXE69" s="95"/>
      <c r="DXF69" s="95"/>
      <c r="DXG69" s="97"/>
      <c r="DXH69" s="88">
        <v>3.2</v>
      </c>
      <c r="DXI69" s="88">
        <f>DXC69*DXH69</f>
        <v>10.630400000000002</v>
      </c>
      <c r="DXJ69" s="28">
        <f>DXE69+DXG69+DXI69</f>
        <v>10.630400000000002</v>
      </c>
      <c r="EGT69" s="23"/>
      <c r="EGU69" s="24"/>
      <c r="EGV69" s="94" t="s">
        <v>25</v>
      </c>
      <c r="EGW69" s="95" t="s">
        <v>16</v>
      </c>
      <c r="EGX69" s="96">
        <v>0.151</v>
      </c>
      <c r="EGY69" s="27">
        <f>EGY67*EGX69</f>
        <v>3.3220000000000001</v>
      </c>
      <c r="EGZ69" s="95"/>
      <c r="EHA69" s="95"/>
      <c r="EHB69" s="95"/>
      <c r="EHC69" s="97"/>
      <c r="EHD69" s="88">
        <v>3.2</v>
      </c>
      <c r="EHE69" s="88">
        <f>EGY69*EHD69</f>
        <v>10.630400000000002</v>
      </c>
      <c r="EHF69" s="28">
        <f>EHA69+EHC69+EHE69</f>
        <v>10.630400000000002</v>
      </c>
      <c r="EQP69" s="23"/>
      <c r="EQQ69" s="24"/>
      <c r="EQR69" s="94" t="s">
        <v>25</v>
      </c>
      <c r="EQS69" s="95" t="s">
        <v>16</v>
      </c>
      <c r="EQT69" s="96">
        <v>0.151</v>
      </c>
      <c r="EQU69" s="27">
        <f>EQU67*EQT69</f>
        <v>3.3220000000000001</v>
      </c>
      <c r="EQV69" s="95"/>
      <c r="EQW69" s="95"/>
      <c r="EQX69" s="95"/>
      <c r="EQY69" s="97"/>
      <c r="EQZ69" s="88">
        <v>3.2</v>
      </c>
      <c r="ERA69" s="88">
        <f>EQU69*EQZ69</f>
        <v>10.630400000000002</v>
      </c>
      <c r="ERB69" s="28">
        <f>EQW69+EQY69+ERA69</f>
        <v>10.630400000000002</v>
      </c>
      <c r="FAL69" s="23"/>
      <c r="FAM69" s="24"/>
      <c r="FAN69" s="94" t="s">
        <v>25</v>
      </c>
      <c r="FAO69" s="95" t="s">
        <v>16</v>
      </c>
      <c r="FAP69" s="96">
        <v>0.151</v>
      </c>
      <c r="FAQ69" s="27">
        <f>FAQ67*FAP69</f>
        <v>3.3220000000000001</v>
      </c>
      <c r="FAR69" s="95"/>
      <c r="FAS69" s="95"/>
      <c r="FAT69" s="95"/>
      <c r="FAU69" s="97"/>
      <c r="FAV69" s="88">
        <v>3.2</v>
      </c>
      <c r="FAW69" s="88">
        <f>FAQ69*FAV69</f>
        <v>10.630400000000002</v>
      </c>
      <c r="FAX69" s="28">
        <f>FAS69+FAU69+FAW69</f>
        <v>10.630400000000002</v>
      </c>
      <c r="FKH69" s="23"/>
      <c r="FKI69" s="24"/>
      <c r="FKJ69" s="94" t="s">
        <v>25</v>
      </c>
      <c r="FKK69" s="95" t="s">
        <v>16</v>
      </c>
      <c r="FKL69" s="96">
        <v>0.151</v>
      </c>
      <c r="FKM69" s="27">
        <f>FKM67*FKL69</f>
        <v>3.3220000000000001</v>
      </c>
      <c r="FKN69" s="95"/>
      <c r="FKO69" s="95"/>
      <c r="FKP69" s="95"/>
      <c r="FKQ69" s="97"/>
      <c r="FKR69" s="88">
        <v>3.2</v>
      </c>
      <c r="FKS69" s="88">
        <f>FKM69*FKR69</f>
        <v>10.630400000000002</v>
      </c>
      <c r="FKT69" s="28">
        <f>FKO69+FKQ69+FKS69</f>
        <v>10.630400000000002</v>
      </c>
      <c r="FUD69" s="23"/>
      <c r="FUE69" s="24"/>
      <c r="FUF69" s="94" t="s">
        <v>25</v>
      </c>
      <c r="FUG69" s="95" t="s">
        <v>16</v>
      </c>
      <c r="FUH69" s="96">
        <v>0.151</v>
      </c>
      <c r="FUI69" s="27">
        <f>FUI67*FUH69</f>
        <v>3.3220000000000001</v>
      </c>
      <c r="FUJ69" s="95"/>
      <c r="FUK69" s="95"/>
      <c r="FUL69" s="95"/>
      <c r="FUM69" s="97"/>
      <c r="FUN69" s="88">
        <v>3.2</v>
      </c>
      <c r="FUO69" s="88">
        <f>FUI69*FUN69</f>
        <v>10.630400000000002</v>
      </c>
      <c r="FUP69" s="28">
        <f>FUK69+FUM69+FUO69</f>
        <v>10.630400000000002</v>
      </c>
      <c r="GDZ69" s="23"/>
      <c r="GEA69" s="24"/>
      <c r="GEB69" s="94" t="s">
        <v>25</v>
      </c>
      <c r="GEC69" s="95" t="s">
        <v>16</v>
      </c>
      <c r="GED69" s="96">
        <v>0.151</v>
      </c>
      <c r="GEE69" s="27">
        <f>GEE67*GED69</f>
        <v>3.3220000000000001</v>
      </c>
      <c r="GEF69" s="95"/>
      <c r="GEG69" s="95"/>
      <c r="GEH69" s="95"/>
      <c r="GEI69" s="97"/>
      <c r="GEJ69" s="88">
        <v>3.2</v>
      </c>
      <c r="GEK69" s="88">
        <f>GEE69*GEJ69</f>
        <v>10.630400000000002</v>
      </c>
      <c r="GEL69" s="28">
        <f>GEG69+GEI69+GEK69</f>
        <v>10.630400000000002</v>
      </c>
      <c r="GNV69" s="23"/>
      <c r="GNW69" s="24"/>
      <c r="GNX69" s="94" t="s">
        <v>25</v>
      </c>
      <c r="GNY69" s="95" t="s">
        <v>16</v>
      </c>
      <c r="GNZ69" s="96">
        <v>0.151</v>
      </c>
      <c r="GOA69" s="27">
        <f>GOA67*GNZ69</f>
        <v>3.3220000000000001</v>
      </c>
      <c r="GOB69" s="95"/>
      <c r="GOC69" s="95"/>
      <c r="GOD69" s="95"/>
      <c r="GOE69" s="97"/>
      <c r="GOF69" s="88">
        <v>3.2</v>
      </c>
      <c r="GOG69" s="88">
        <f>GOA69*GOF69</f>
        <v>10.630400000000002</v>
      </c>
      <c r="GOH69" s="28">
        <f>GOC69+GOE69+GOG69</f>
        <v>10.630400000000002</v>
      </c>
      <c r="GXR69" s="23"/>
      <c r="GXS69" s="24"/>
      <c r="GXT69" s="94" t="s">
        <v>25</v>
      </c>
      <c r="GXU69" s="95" t="s">
        <v>16</v>
      </c>
      <c r="GXV69" s="96">
        <v>0.151</v>
      </c>
      <c r="GXW69" s="27">
        <f>GXW67*GXV69</f>
        <v>3.3220000000000001</v>
      </c>
      <c r="GXX69" s="95"/>
      <c r="GXY69" s="95"/>
      <c r="GXZ69" s="95"/>
      <c r="GYA69" s="97"/>
      <c r="GYB69" s="88">
        <v>3.2</v>
      </c>
      <c r="GYC69" s="88">
        <f>GXW69*GYB69</f>
        <v>10.630400000000002</v>
      </c>
      <c r="GYD69" s="28">
        <f>GXY69+GYA69+GYC69</f>
        <v>10.630400000000002</v>
      </c>
      <c r="HHN69" s="23"/>
      <c r="HHO69" s="24"/>
      <c r="HHP69" s="94" t="s">
        <v>25</v>
      </c>
      <c r="HHQ69" s="95" t="s">
        <v>16</v>
      </c>
      <c r="HHR69" s="96">
        <v>0.151</v>
      </c>
      <c r="HHS69" s="27">
        <f>HHS67*HHR69</f>
        <v>3.3220000000000001</v>
      </c>
      <c r="HHT69" s="95"/>
      <c r="HHU69" s="95"/>
      <c r="HHV69" s="95"/>
      <c r="HHW69" s="97"/>
      <c r="HHX69" s="88">
        <v>3.2</v>
      </c>
      <c r="HHY69" s="88">
        <f>HHS69*HHX69</f>
        <v>10.630400000000002</v>
      </c>
      <c r="HHZ69" s="28">
        <f>HHU69+HHW69+HHY69</f>
        <v>10.630400000000002</v>
      </c>
      <c r="HRJ69" s="23"/>
      <c r="HRK69" s="24"/>
      <c r="HRL69" s="94" t="s">
        <v>25</v>
      </c>
      <c r="HRM69" s="95" t="s">
        <v>16</v>
      </c>
      <c r="HRN69" s="96">
        <v>0.151</v>
      </c>
      <c r="HRO69" s="27">
        <f>HRO67*HRN69</f>
        <v>3.3220000000000001</v>
      </c>
      <c r="HRP69" s="95"/>
      <c r="HRQ69" s="95"/>
      <c r="HRR69" s="95"/>
      <c r="HRS69" s="97"/>
      <c r="HRT69" s="88">
        <v>3.2</v>
      </c>
      <c r="HRU69" s="88">
        <f>HRO69*HRT69</f>
        <v>10.630400000000002</v>
      </c>
      <c r="HRV69" s="28">
        <f>HRQ69+HRS69+HRU69</f>
        <v>10.630400000000002</v>
      </c>
      <c r="IBF69" s="23"/>
      <c r="IBG69" s="24"/>
      <c r="IBH69" s="94" t="s">
        <v>25</v>
      </c>
      <c r="IBI69" s="95" t="s">
        <v>16</v>
      </c>
      <c r="IBJ69" s="96">
        <v>0.151</v>
      </c>
      <c r="IBK69" s="27">
        <f>IBK67*IBJ69</f>
        <v>3.3220000000000001</v>
      </c>
      <c r="IBL69" s="95"/>
      <c r="IBM69" s="95"/>
      <c r="IBN69" s="95"/>
      <c r="IBO69" s="97"/>
      <c r="IBP69" s="88">
        <v>3.2</v>
      </c>
      <c r="IBQ69" s="88">
        <f>IBK69*IBP69</f>
        <v>10.630400000000002</v>
      </c>
      <c r="IBR69" s="28">
        <f>IBM69+IBO69+IBQ69</f>
        <v>10.630400000000002</v>
      </c>
      <c r="ILB69" s="23"/>
      <c r="ILC69" s="24"/>
      <c r="ILD69" s="94" t="s">
        <v>25</v>
      </c>
      <c r="ILE69" s="95" t="s">
        <v>16</v>
      </c>
      <c r="ILF69" s="96">
        <v>0.151</v>
      </c>
      <c r="ILG69" s="27">
        <f>ILG67*ILF69</f>
        <v>3.3220000000000001</v>
      </c>
      <c r="ILH69" s="95"/>
      <c r="ILI69" s="95"/>
      <c r="ILJ69" s="95"/>
      <c r="ILK69" s="97"/>
      <c r="ILL69" s="88">
        <v>3.2</v>
      </c>
      <c r="ILM69" s="88">
        <f>ILG69*ILL69</f>
        <v>10.630400000000002</v>
      </c>
      <c r="ILN69" s="28">
        <f>ILI69+ILK69+ILM69</f>
        <v>10.630400000000002</v>
      </c>
      <c r="IUX69" s="23"/>
      <c r="IUY69" s="24"/>
      <c r="IUZ69" s="94" t="s">
        <v>25</v>
      </c>
      <c r="IVA69" s="95" t="s">
        <v>16</v>
      </c>
      <c r="IVB69" s="96">
        <v>0.151</v>
      </c>
      <c r="IVC69" s="27">
        <f>IVC67*IVB69</f>
        <v>3.3220000000000001</v>
      </c>
      <c r="IVD69" s="95"/>
      <c r="IVE69" s="95"/>
      <c r="IVF69" s="95"/>
      <c r="IVG69" s="97"/>
      <c r="IVH69" s="88">
        <v>3.2</v>
      </c>
      <c r="IVI69" s="88">
        <f>IVC69*IVH69</f>
        <v>10.630400000000002</v>
      </c>
      <c r="IVJ69" s="28">
        <f>IVE69+IVG69+IVI69</f>
        <v>10.630400000000002</v>
      </c>
      <c r="JET69" s="23"/>
      <c r="JEU69" s="24"/>
      <c r="JEV69" s="94" t="s">
        <v>25</v>
      </c>
      <c r="JEW69" s="95" t="s">
        <v>16</v>
      </c>
      <c r="JEX69" s="96">
        <v>0.151</v>
      </c>
      <c r="JEY69" s="27">
        <f>JEY67*JEX69</f>
        <v>3.3220000000000001</v>
      </c>
      <c r="JEZ69" s="95"/>
      <c r="JFA69" s="95"/>
      <c r="JFB69" s="95"/>
      <c r="JFC69" s="97"/>
      <c r="JFD69" s="88">
        <v>3.2</v>
      </c>
      <c r="JFE69" s="88">
        <f>JEY69*JFD69</f>
        <v>10.630400000000002</v>
      </c>
      <c r="JFF69" s="28">
        <f>JFA69+JFC69+JFE69</f>
        <v>10.630400000000002</v>
      </c>
      <c r="JOP69" s="23"/>
      <c r="JOQ69" s="24"/>
      <c r="JOR69" s="94" t="s">
        <v>25</v>
      </c>
      <c r="JOS69" s="95" t="s">
        <v>16</v>
      </c>
      <c r="JOT69" s="96">
        <v>0.151</v>
      </c>
      <c r="JOU69" s="27">
        <f>JOU67*JOT69</f>
        <v>3.3220000000000001</v>
      </c>
      <c r="JOV69" s="95"/>
      <c r="JOW69" s="95"/>
      <c r="JOX69" s="95"/>
      <c r="JOY69" s="97"/>
      <c r="JOZ69" s="88">
        <v>3.2</v>
      </c>
      <c r="JPA69" s="88">
        <f>JOU69*JOZ69</f>
        <v>10.630400000000002</v>
      </c>
      <c r="JPB69" s="28">
        <f>JOW69+JOY69+JPA69</f>
        <v>10.630400000000002</v>
      </c>
      <c r="JYL69" s="23"/>
      <c r="JYM69" s="24"/>
      <c r="JYN69" s="94" t="s">
        <v>25</v>
      </c>
      <c r="JYO69" s="95" t="s">
        <v>16</v>
      </c>
      <c r="JYP69" s="96">
        <v>0.151</v>
      </c>
      <c r="JYQ69" s="27">
        <f>JYQ67*JYP69</f>
        <v>3.3220000000000001</v>
      </c>
      <c r="JYR69" s="95"/>
      <c r="JYS69" s="95"/>
      <c r="JYT69" s="95"/>
      <c r="JYU69" s="97"/>
      <c r="JYV69" s="88">
        <v>3.2</v>
      </c>
      <c r="JYW69" s="88">
        <f>JYQ69*JYV69</f>
        <v>10.630400000000002</v>
      </c>
      <c r="JYX69" s="28">
        <f>JYS69+JYU69+JYW69</f>
        <v>10.630400000000002</v>
      </c>
      <c r="KIH69" s="23"/>
      <c r="KII69" s="24"/>
      <c r="KIJ69" s="94" t="s">
        <v>25</v>
      </c>
      <c r="KIK69" s="95" t="s">
        <v>16</v>
      </c>
      <c r="KIL69" s="96">
        <v>0.151</v>
      </c>
      <c r="KIM69" s="27">
        <f>KIM67*KIL69</f>
        <v>3.3220000000000001</v>
      </c>
      <c r="KIN69" s="95"/>
      <c r="KIO69" s="95"/>
      <c r="KIP69" s="95"/>
      <c r="KIQ69" s="97"/>
      <c r="KIR69" s="88">
        <v>3.2</v>
      </c>
      <c r="KIS69" s="88">
        <f>KIM69*KIR69</f>
        <v>10.630400000000002</v>
      </c>
      <c r="KIT69" s="28">
        <f>KIO69+KIQ69+KIS69</f>
        <v>10.630400000000002</v>
      </c>
      <c r="KSD69" s="23"/>
      <c r="KSE69" s="24"/>
      <c r="KSF69" s="94" t="s">
        <v>25</v>
      </c>
      <c r="KSG69" s="95" t="s">
        <v>16</v>
      </c>
      <c r="KSH69" s="96">
        <v>0.151</v>
      </c>
      <c r="KSI69" s="27">
        <f>KSI67*KSH69</f>
        <v>3.3220000000000001</v>
      </c>
      <c r="KSJ69" s="95"/>
      <c r="KSK69" s="95"/>
      <c r="KSL69" s="95"/>
      <c r="KSM69" s="97"/>
      <c r="KSN69" s="88">
        <v>3.2</v>
      </c>
      <c r="KSO69" s="88">
        <f>KSI69*KSN69</f>
        <v>10.630400000000002</v>
      </c>
      <c r="KSP69" s="28">
        <f>KSK69+KSM69+KSO69</f>
        <v>10.630400000000002</v>
      </c>
      <c r="LBZ69" s="23"/>
      <c r="LCA69" s="24"/>
      <c r="LCB69" s="94" t="s">
        <v>25</v>
      </c>
      <c r="LCC69" s="95" t="s">
        <v>16</v>
      </c>
      <c r="LCD69" s="96">
        <v>0.151</v>
      </c>
      <c r="LCE69" s="27">
        <f>LCE67*LCD69</f>
        <v>3.3220000000000001</v>
      </c>
      <c r="LCF69" s="95"/>
      <c r="LCG69" s="95"/>
      <c r="LCH69" s="95"/>
      <c r="LCI69" s="97"/>
      <c r="LCJ69" s="88">
        <v>3.2</v>
      </c>
      <c r="LCK69" s="88">
        <f>LCE69*LCJ69</f>
        <v>10.630400000000002</v>
      </c>
      <c r="LCL69" s="28">
        <f>LCG69+LCI69+LCK69</f>
        <v>10.630400000000002</v>
      </c>
      <c r="LLV69" s="23"/>
      <c r="LLW69" s="24"/>
      <c r="LLX69" s="94" t="s">
        <v>25</v>
      </c>
      <c r="LLY69" s="95" t="s">
        <v>16</v>
      </c>
      <c r="LLZ69" s="96">
        <v>0.151</v>
      </c>
      <c r="LMA69" s="27">
        <f>LMA67*LLZ69</f>
        <v>3.3220000000000001</v>
      </c>
      <c r="LMB69" s="95"/>
      <c r="LMC69" s="95"/>
      <c r="LMD69" s="95"/>
      <c r="LME69" s="97"/>
      <c r="LMF69" s="88">
        <v>3.2</v>
      </c>
      <c r="LMG69" s="88">
        <f>LMA69*LMF69</f>
        <v>10.630400000000002</v>
      </c>
      <c r="LMH69" s="28">
        <f>LMC69+LME69+LMG69</f>
        <v>10.630400000000002</v>
      </c>
      <c r="LVR69" s="23"/>
      <c r="LVS69" s="24"/>
      <c r="LVT69" s="94" t="s">
        <v>25</v>
      </c>
      <c r="LVU69" s="95" t="s">
        <v>16</v>
      </c>
      <c r="LVV69" s="96">
        <v>0.151</v>
      </c>
      <c r="LVW69" s="27">
        <f>LVW67*LVV69</f>
        <v>3.3220000000000001</v>
      </c>
      <c r="LVX69" s="95"/>
      <c r="LVY69" s="95"/>
      <c r="LVZ69" s="95"/>
      <c r="LWA69" s="97"/>
      <c r="LWB69" s="88">
        <v>3.2</v>
      </c>
      <c r="LWC69" s="88">
        <f>LVW69*LWB69</f>
        <v>10.630400000000002</v>
      </c>
      <c r="LWD69" s="28">
        <f>LVY69+LWA69+LWC69</f>
        <v>10.630400000000002</v>
      </c>
      <c r="MFN69" s="23"/>
      <c r="MFO69" s="24"/>
      <c r="MFP69" s="94" t="s">
        <v>25</v>
      </c>
      <c r="MFQ69" s="95" t="s">
        <v>16</v>
      </c>
      <c r="MFR69" s="96">
        <v>0.151</v>
      </c>
      <c r="MFS69" s="27">
        <f>MFS67*MFR69</f>
        <v>3.3220000000000001</v>
      </c>
      <c r="MFT69" s="95"/>
      <c r="MFU69" s="95"/>
      <c r="MFV69" s="95"/>
      <c r="MFW69" s="97"/>
      <c r="MFX69" s="88">
        <v>3.2</v>
      </c>
      <c r="MFY69" s="88">
        <f>MFS69*MFX69</f>
        <v>10.630400000000002</v>
      </c>
      <c r="MFZ69" s="28">
        <f>MFU69+MFW69+MFY69</f>
        <v>10.630400000000002</v>
      </c>
      <c r="MPJ69" s="23"/>
      <c r="MPK69" s="24"/>
      <c r="MPL69" s="94" t="s">
        <v>25</v>
      </c>
      <c r="MPM69" s="95" t="s">
        <v>16</v>
      </c>
      <c r="MPN69" s="96">
        <v>0.151</v>
      </c>
      <c r="MPO69" s="27">
        <f>MPO67*MPN69</f>
        <v>3.3220000000000001</v>
      </c>
      <c r="MPP69" s="95"/>
      <c r="MPQ69" s="95"/>
      <c r="MPR69" s="95"/>
      <c r="MPS69" s="97"/>
      <c r="MPT69" s="88">
        <v>3.2</v>
      </c>
      <c r="MPU69" s="88">
        <f>MPO69*MPT69</f>
        <v>10.630400000000002</v>
      </c>
      <c r="MPV69" s="28">
        <f>MPQ69+MPS69+MPU69</f>
        <v>10.630400000000002</v>
      </c>
      <c r="MZF69" s="23"/>
      <c r="MZG69" s="24"/>
      <c r="MZH69" s="94" t="s">
        <v>25</v>
      </c>
      <c r="MZI69" s="95" t="s">
        <v>16</v>
      </c>
      <c r="MZJ69" s="96">
        <v>0.151</v>
      </c>
      <c r="MZK69" s="27">
        <f>MZK67*MZJ69</f>
        <v>3.3220000000000001</v>
      </c>
      <c r="MZL69" s="95"/>
      <c r="MZM69" s="95"/>
      <c r="MZN69" s="95"/>
      <c r="MZO69" s="97"/>
      <c r="MZP69" s="88">
        <v>3.2</v>
      </c>
      <c r="MZQ69" s="88">
        <f>MZK69*MZP69</f>
        <v>10.630400000000002</v>
      </c>
      <c r="MZR69" s="28">
        <f>MZM69+MZO69+MZQ69</f>
        <v>10.630400000000002</v>
      </c>
      <c r="NJB69" s="23"/>
      <c r="NJC69" s="24"/>
      <c r="NJD69" s="94" t="s">
        <v>25</v>
      </c>
      <c r="NJE69" s="95" t="s">
        <v>16</v>
      </c>
      <c r="NJF69" s="96">
        <v>0.151</v>
      </c>
      <c r="NJG69" s="27">
        <f>NJG67*NJF69</f>
        <v>3.3220000000000001</v>
      </c>
      <c r="NJH69" s="95"/>
      <c r="NJI69" s="95"/>
      <c r="NJJ69" s="95"/>
      <c r="NJK69" s="97"/>
      <c r="NJL69" s="88">
        <v>3.2</v>
      </c>
      <c r="NJM69" s="88">
        <f>NJG69*NJL69</f>
        <v>10.630400000000002</v>
      </c>
      <c r="NJN69" s="28">
        <f>NJI69+NJK69+NJM69</f>
        <v>10.630400000000002</v>
      </c>
      <c r="NSX69" s="23"/>
      <c r="NSY69" s="24"/>
      <c r="NSZ69" s="94" t="s">
        <v>25</v>
      </c>
      <c r="NTA69" s="95" t="s">
        <v>16</v>
      </c>
      <c r="NTB69" s="96">
        <v>0.151</v>
      </c>
      <c r="NTC69" s="27">
        <f>NTC67*NTB69</f>
        <v>3.3220000000000001</v>
      </c>
      <c r="NTD69" s="95"/>
      <c r="NTE69" s="95"/>
      <c r="NTF69" s="95"/>
      <c r="NTG69" s="97"/>
      <c r="NTH69" s="88">
        <v>3.2</v>
      </c>
      <c r="NTI69" s="88">
        <f>NTC69*NTH69</f>
        <v>10.630400000000002</v>
      </c>
      <c r="NTJ69" s="28">
        <f>NTE69+NTG69+NTI69</f>
        <v>10.630400000000002</v>
      </c>
      <c r="OCT69" s="23"/>
      <c r="OCU69" s="24"/>
      <c r="OCV69" s="94" t="s">
        <v>25</v>
      </c>
      <c r="OCW69" s="95" t="s">
        <v>16</v>
      </c>
      <c r="OCX69" s="96">
        <v>0.151</v>
      </c>
      <c r="OCY69" s="27">
        <f>OCY67*OCX69</f>
        <v>3.3220000000000001</v>
      </c>
      <c r="OCZ69" s="95"/>
      <c r="ODA69" s="95"/>
      <c r="ODB69" s="95"/>
      <c r="ODC69" s="97"/>
      <c r="ODD69" s="88">
        <v>3.2</v>
      </c>
      <c r="ODE69" s="88">
        <f>OCY69*ODD69</f>
        <v>10.630400000000002</v>
      </c>
      <c r="ODF69" s="28">
        <f>ODA69+ODC69+ODE69</f>
        <v>10.630400000000002</v>
      </c>
      <c r="OMP69" s="23"/>
      <c r="OMQ69" s="24"/>
      <c r="OMR69" s="94" t="s">
        <v>25</v>
      </c>
      <c r="OMS69" s="95" t="s">
        <v>16</v>
      </c>
      <c r="OMT69" s="96">
        <v>0.151</v>
      </c>
      <c r="OMU69" s="27">
        <f>OMU67*OMT69</f>
        <v>3.3220000000000001</v>
      </c>
      <c r="OMV69" s="95"/>
      <c r="OMW69" s="95"/>
      <c r="OMX69" s="95"/>
      <c r="OMY69" s="97"/>
      <c r="OMZ69" s="88">
        <v>3.2</v>
      </c>
      <c r="ONA69" s="88">
        <f>OMU69*OMZ69</f>
        <v>10.630400000000002</v>
      </c>
      <c r="ONB69" s="28">
        <f>OMW69+OMY69+ONA69</f>
        <v>10.630400000000002</v>
      </c>
      <c r="OWL69" s="23"/>
      <c r="OWM69" s="24"/>
      <c r="OWN69" s="94" t="s">
        <v>25</v>
      </c>
      <c r="OWO69" s="95" t="s">
        <v>16</v>
      </c>
      <c r="OWP69" s="96">
        <v>0.151</v>
      </c>
      <c r="OWQ69" s="27">
        <f>OWQ67*OWP69</f>
        <v>3.3220000000000001</v>
      </c>
      <c r="OWR69" s="95"/>
      <c r="OWS69" s="95"/>
      <c r="OWT69" s="95"/>
      <c r="OWU69" s="97"/>
      <c r="OWV69" s="88">
        <v>3.2</v>
      </c>
      <c r="OWW69" s="88">
        <f>OWQ69*OWV69</f>
        <v>10.630400000000002</v>
      </c>
      <c r="OWX69" s="28">
        <f>OWS69+OWU69+OWW69</f>
        <v>10.630400000000002</v>
      </c>
      <c r="PGH69" s="23"/>
      <c r="PGI69" s="24"/>
      <c r="PGJ69" s="94" t="s">
        <v>25</v>
      </c>
      <c r="PGK69" s="95" t="s">
        <v>16</v>
      </c>
      <c r="PGL69" s="96">
        <v>0.151</v>
      </c>
      <c r="PGM69" s="27">
        <f>PGM67*PGL69</f>
        <v>3.3220000000000001</v>
      </c>
      <c r="PGN69" s="95"/>
      <c r="PGO69" s="95"/>
      <c r="PGP69" s="95"/>
      <c r="PGQ69" s="97"/>
      <c r="PGR69" s="88">
        <v>3.2</v>
      </c>
      <c r="PGS69" s="88">
        <f>PGM69*PGR69</f>
        <v>10.630400000000002</v>
      </c>
      <c r="PGT69" s="28">
        <f>PGO69+PGQ69+PGS69</f>
        <v>10.630400000000002</v>
      </c>
      <c r="PQD69" s="23"/>
      <c r="PQE69" s="24"/>
      <c r="PQF69" s="94" t="s">
        <v>25</v>
      </c>
      <c r="PQG69" s="95" t="s">
        <v>16</v>
      </c>
      <c r="PQH69" s="96">
        <v>0.151</v>
      </c>
      <c r="PQI69" s="27">
        <f>PQI67*PQH69</f>
        <v>3.3220000000000001</v>
      </c>
      <c r="PQJ69" s="95"/>
      <c r="PQK69" s="95"/>
      <c r="PQL69" s="95"/>
      <c r="PQM69" s="97"/>
      <c r="PQN69" s="88">
        <v>3.2</v>
      </c>
      <c r="PQO69" s="88">
        <f>PQI69*PQN69</f>
        <v>10.630400000000002</v>
      </c>
      <c r="PQP69" s="28">
        <f>PQK69+PQM69+PQO69</f>
        <v>10.630400000000002</v>
      </c>
      <c r="PZZ69" s="23"/>
      <c r="QAA69" s="24"/>
      <c r="QAB69" s="94" t="s">
        <v>25</v>
      </c>
      <c r="QAC69" s="95" t="s">
        <v>16</v>
      </c>
      <c r="QAD69" s="96">
        <v>0.151</v>
      </c>
      <c r="QAE69" s="27">
        <f>QAE67*QAD69</f>
        <v>3.3220000000000001</v>
      </c>
      <c r="QAF69" s="95"/>
      <c r="QAG69" s="95"/>
      <c r="QAH69" s="95"/>
      <c r="QAI69" s="97"/>
      <c r="QAJ69" s="88">
        <v>3.2</v>
      </c>
      <c r="QAK69" s="88">
        <f>QAE69*QAJ69</f>
        <v>10.630400000000002</v>
      </c>
      <c r="QAL69" s="28">
        <f>QAG69+QAI69+QAK69</f>
        <v>10.630400000000002</v>
      </c>
      <c r="QJV69" s="23"/>
      <c r="QJW69" s="24"/>
      <c r="QJX69" s="94" t="s">
        <v>25</v>
      </c>
      <c r="QJY69" s="95" t="s">
        <v>16</v>
      </c>
      <c r="QJZ69" s="96">
        <v>0.151</v>
      </c>
      <c r="QKA69" s="27">
        <f>QKA67*QJZ69</f>
        <v>3.3220000000000001</v>
      </c>
      <c r="QKB69" s="95"/>
      <c r="QKC69" s="95"/>
      <c r="QKD69" s="95"/>
      <c r="QKE69" s="97"/>
      <c r="QKF69" s="88">
        <v>3.2</v>
      </c>
      <c r="QKG69" s="88">
        <f>QKA69*QKF69</f>
        <v>10.630400000000002</v>
      </c>
      <c r="QKH69" s="28">
        <f>QKC69+QKE69+QKG69</f>
        <v>10.630400000000002</v>
      </c>
      <c r="QTR69" s="23"/>
      <c r="QTS69" s="24"/>
      <c r="QTT69" s="94" t="s">
        <v>25</v>
      </c>
      <c r="QTU69" s="95" t="s">
        <v>16</v>
      </c>
      <c r="QTV69" s="96">
        <v>0.151</v>
      </c>
      <c r="QTW69" s="27">
        <f>QTW67*QTV69</f>
        <v>3.3220000000000001</v>
      </c>
      <c r="QTX69" s="95"/>
      <c r="QTY69" s="95"/>
      <c r="QTZ69" s="95"/>
      <c r="QUA69" s="97"/>
      <c r="QUB69" s="88">
        <v>3.2</v>
      </c>
      <c r="QUC69" s="88">
        <f>QTW69*QUB69</f>
        <v>10.630400000000002</v>
      </c>
      <c r="QUD69" s="28">
        <f>QTY69+QUA69+QUC69</f>
        <v>10.630400000000002</v>
      </c>
      <c r="RDN69" s="23"/>
      <c r="RDO69" s="24"/>
      <c r="RDP69" s="94" t="s">
        <v>25</v>
      </c>
      <c r="RDQ69" s="95" t="s">
        <v>16</v>
      </c>
      <c r="RDR69" s="96">
        <v>0.151</v>
      </c>
      <c r="RDS69" s="27">
        <f>RDS67*RDR69</f>
        <v>3.3220000000000001</v>
      </c>
      <c r="RDT69" s="95"/>
      <c r="RDU69" s="95"/>
      <c r="RDV69" s="95"/>
      <c r="RDW69" s="97"/>
      <c r="RDX69" s="88">
        <v>3.2</v>
      </c>
      <c r="RDY69" s="88">
        <f>RDS69*RDX69</f>
        <v>10.630400000000002</v>
      </c>
      <c r="RDZ69" s="28">
        <f>RDU69+RDW69+RDY69</f>
        <v>10.630400000000002</v>
      </c>
      <c r="RNJ69" s="23"/>
      <c r="RNK69" s="24"/>
      <c r="RNL69" s="94" t="s">
        <v>25</v>
      </c>
      <c r="RNM69" s="95" t="s">
        <v>16</v>
      </c>
      <c r="RNN69" s="96">
        <v>0.151</v>
      </c>
      <c r="RNO69" s="27">
        <f>RNO67*RNN69</f>
        <v>3.3220000000000001</v>
      </c>
      <c r="RNP69" s="95"/>
      <c r="RNQ69" s="95"/>
      <c r="RNR69" s="95"/>
      <c r="RNS69" s="97"/>
      <c r="RNT69" s="88">
        <v>3.2</v>
      </c>
      <c r="RNU69" s="88">
        <f>RNO69*RNT69</f>
        <v>10.630400000000002</v>
      </c>
      <c r="RNV69" s="28">
        <f>RNQ69+RNS69+RNU69</f>
        <v>10.630400000000002</v>
      </c>
      <c r="RXF69" s="23"/>
      <c r="RXG69" s="24"/>
      <c r="RXH69" s="94" t="s">
        <v>25</v>
      </c>
      <c r="RXI69" s="95" t="s">
        <v>16</v>
      </c>
      <c r="RXJ69" s="96">
        <v>0.151</v>
      </c>
      <c r="RXK69" s="27">
        <f>RXK67*RXJ69</f>
        <v>3.3220000000000001</v>
      </c>
      <c r="RXL69" s="95"/>
      <c r="RXM69" s="95"/>
      <c r="RXN69" s="95"/>
      <c r="RXO69" s="97"/>
      <c r="RXP69" s="88">
        <v>3.2</v>
      </c>
      <c r="RXQ69" s="88">
        <f>RXK69*RXP69</f>
        <v>10.630400000000002</v>
      </c>
      <c r="RXR69" s="28">
        <f>RXM69+RXO69+RXQ69</f>
        <v>10.630400000000002</v>
      </c>
      <c r="SHB69" s="23"/>
      <c r="SHC69" s="24"/>
      <c r="SHD69" s="94" t="s">
        <v>25</v>
      </c>
      <c r="SHE69" s="95" t="s">
        <v>16</v>
      </c>
      <c r="SHF69" s="96">
        <v>0.151</v>
      </c>
      <c r="SHG69" s="27">
        <f>SHG67*SHF69</f>
        <v>3.3220000000000001</v>
      </c>
      <c r="SHH69" s="95"/>
      <c r="SHI69" s="95"/>
      <c r="SHJ69" s="95"/>
      <c r="SHK69" s="97"/>
      <c r="SHL69" s="88">
        <v>3.2</v>
      </c>
      <c r="SHM69" s="88">
        <f>SHG69*SHL69</f>
        <v>10.630400000000002</v>
      </c>
      <c r="SHN69" s="28">
        <f>SHI69+SHK69+SHM69</f>
        <v>10.630400000000002</v>
      </c>
      <c r="SQX69" s="23"/>
      <c r="SQY69" s="24"/>
      <c r="SQZ69" s="94" t="s">
        <v>25</v>
      </c>
      <c r="SRA69" s="95" t="s">
        <v>16</v>
      </c>
      <c r="SRB69" s="96">
        <v>0.151</v>
      </c>
      <c r="SRC69" s="27">
        <f>SRC67*SRB69</f>
        <v>3.3220000000000001</v>
      </c>
      <c r="SRD69" s="95"/>
      <c r="SRE69" s="95"/>
      <c r="SRF69" s="95"/>
      <c r="SRG69" s="97"/>
      <c r="SRH69" s="88">
        <v>3.2</v>
      </c>
      <c r="SRI69" s="88">
        <f>SRC69*SRH69</f>
        <v>10.630400000000002</v>
      </c>
      <c r="SRJ69" s="28">
        <f>SRE69+SRG69+SRI69</f>
        <v>10.630400000000002</v>
      </c>
      <c r="TAT69" s="23"/>
      <c r="TAU69" s="24"/>
      <c r="TAV69" s="94" t="s">
        <v>25</v>
      </c>
      <c r="TAW69" s="95" t="s">
        <v>16</v>
      </c>
      <c r="TAX69" s="96">
        <v>0.151</v>
      </c>
      <c r="TAY69" s="27">
        <f>TAY67*TAX69</f>
        <v>3.3220000000000001</v>
      </c>
      <c r="TAZ69" s="95"/>
      <c r="TBA69" s="95"/>
      <c r="TBB69" s="95"/>
      <c r="TBC69" s="97"/>
      <c r="TBD69" s="88">
        <v>3.2</v>
      </c>
      <c r="TBE69" s="88">
        <f>TAY69*TBD69</f>
        <v>10.630400000000002</v>
      </c>
      <c r="TBF69" s="28">
        <f>TBA69+TBC69+TBE69</f>
        <v>10.630400000000002</v>
      </c>
      <c r="TKP69" s="23"/>
      <c r="TKQ69" s="24"/>
      <c r="TKR69" s="94" t="s">
        <v>25</v>
      </c>
      <c r="TKS69" s="95" t="s">
        <v>16</v>
      </c>
      <c r="TKT69" s="96">
        <v>0.151</v>
      </c>
      <c r="TKU69" s="27">
        <f>TKU67*TKT69</f>
        <v>3.3220000000000001</v>
      </c>
      <c r="TKV69" s="95"/>
      <c r="TKW69" s="95"/>
      <c r="TKX69" s="95"/>
      <c r="TKY69" s="97"/>
      <c r="TKZ69" s="88">
        <v>3.2</v>
      </c>
      <c r="TLA69" s="88">
        <f>TKU69*TKZ69</f>
        <v>10.630400000000002</v>
      </c>
      <c r="TLB69" s="28">
        <f>TKW69+TKY69+TLA69</f>
        <v>10.630400000000002</v>
      </c>
      <c r="TUL69" s="23"/>
      <c r="TUM69" s="24"/>
      <c r="TUN69" s="94" t="s">
        <v>25</v>
      </c>
      <c r="TUO69" s="95" t="s">
        <v>16</v>
      </c>
      <c r="TUP69" s="96">
        <v>0.151</v>
      </c>
      <c r="TUQ69" s="27">
        <f>TUQ67*TUP69</f>
        <v>3.3220000000000001</v>
      </c>
      <c r="TUR69" s="95"/>
      <c r="TUS69" s="95"/>
      <c r="TUT69" s="95"/>
      <c r="TUU69" s="97"/>
      <c r="TUV69" s="88">
        <v>3.2</v>
      </c>
      <c r="TUW69" s="88">
        <f>TUQ69*TUV69</f>
        <v>10.630400000000002</v>
      </c>
      <c r="TUX69" s="28">
        <f>TUS69+TUU69+TUW69</f>
        <v>10.630400000000002</v>
      </c>
      <c r="UEH69" s="23"/>
      <c r="UEI69" s="24"/>
      <c r="UEJ69" s="94" t="s">
        <v>25</v>
      </c>
      <c r="UEK69" s="95" t="s">
        <v>16</v>
      </c>
      <c r="UEL69" s="96">
        <v>0.151</v>
      </c>
      <c r="UEM69" s="27">
        <f>UEM67*UEL69</f>
        <v>3.3220000000000001</v>
      </c>
      <c r="UEN69" s="95"/>
      <c r="UEO69" s="95"/>
      <c r="UEP69" s="95"/>
      <c r="UEQ69" s="97"/>
      <c r="UER69" s="88">
        <v>3.2</v>
      </c>
      <c r="UES69" s="88">
        <f>UEM69*UER69</f>
        <v>10.630400000000002</v>
      </c>
      <c r="UET69" s="28">
        <f>UEO69+UEQ69+UES69</f>
        <v>10.630400000000002</v>
      </c>
      <c r="UOD69" s="23"/>
      <c r="UOE69" s="24"/>
      <c r="UOF69" s="94" t="s">
        <v>25</v>
      </c>
      <c r="UOG69" s="95" t="s">
        <v>16</v>
      </c>
      <c r="UOH69" s="96">
        <v>0.151</v>
      </c>
      <c r="UOI69" s="27">
        <f>UOI67*UOH69</f>
        <v>3.3220000000000001</v>
      </c>
      <c r="UOJ69" s="95"/>
      <c r="UOK69" s="95"/>
      <c r="UOL69" s="95"/>
      <c r="UOM69" s="97"/>
      <c r="UON69" s="88">
        <v>3.2</v>
      </c>
      <c r="UOO69" s="88">
        <f>UOI69*UON69</f>
        <v>10.630400000000002</v>
      </c>
      <c r="UOP69" s="28">
        <f>UOK69+UOM69+UOO69</f>
        <v>10.630400000000002</v>
      </c>
      <c r="UXZ69" s="23"/>
      <c r="UYA69" s="24"/>
      <c r="UYB69" s="94" t="s">
        <v>25</v>
      </c>
      <c r="UYC69" s="95" t="s">
        <v>16</v>
      </c>
      <c r="UYD69" s="96">
        <v>0.151</v>
      </c>
      <c r="UYE69" s="27">
        <f>UYE67*UYD69</f>
        <v>3.3220000000000001</v>
      </c>
      <c r="UYF69" s="95"/>
      <c r="UYG69" s="95"/>
      <c r="UYH69" s="95"/>
      <c r="UYI69" s="97"/>
      <c r="UYJ69" s="88">
        <v>3.2</v>
      </c>
      <c r="UYK69" s="88">
        <f>UYE69*UYJ69</f>
        <v>10.630400000000002</v>
      </c>
      <c r="UYL69" s="28">
        <f>UYG69+UYI69+UYK69</f>
        <v>10.630400000000002</v>
      </c>
      <c r="VHV69" s="23"/>
      <c r="VHW69" s="24"/>
      <c r="VHX69" s="94" t="s">
        <v>25</v>
      </c>
      <c r="VHY69" s="95" t="s">
        <v>16</v>
      </c>
      <c r="VHZ69" s="96">
        <v>0.151</v>
      </c>
      <c r="VIA69" s="27">
        <f>VIA67*VHZ69</f>
        <v>3.3220000000000001</v>
      </c>
      <c r="VIB69" s="95"/>
      <c r="VIC69" s="95"/>
      <c r="VID69" s="95"/>
      <c r="VIE69" s="97"/>
      <c r="VIF69" s="88">
        <v>3.2</v>
      </c>
      <c r="VIG69" s="88">
        <f>VIA69*VIF69</f>
        <v>10.630400000000002</v>
      </c>
      <c r="VIH69" s="28">
        <f>VIC69+VIE69+VIG69</f>
        <v>10.630400000000002</v>
      </c>
      <c r="VRR69" s="23"/>
      <c r="VRS69" s="24"/>
      <c r="VRT69" s="94" t="s">
        <v>25</v>
      </c>
      <c r="VRU69" s="95" t="s">
        <v>16</v>
      </c>
      <c r="VRV69" s="96">
        <v>0.151</v>
      </c>
      <c r="VRW69" s="27">
        <f>VRW67*VRV69</f>
        <v>3.3220000000000001</v>
      </c>
      <c r="VRX69" s="95"/>
      <c r="VRY69" s="95"/>
      <c r="VRZ69" s="95"/>
      <c r="VSA69" s="97"/>
      <c r="VSB69" s="88">
        <v>3.2</v>
      </c>
      <c r="VSC69" s="88">
        <f>VRW69*VSB69</f>
        <v>10.630400000000002</v>
      </c>
      <c r="VSD69" s="28">
        <f>VRY69+VSA69+VSC69</f>
        <v>10.630400000000002</v>
      </c>
      <c r="WBN69" s="23"/>
      <c r="WBO69" s="24"/>
      <c r="WBP69" s="94" t="s">
        <v>25</v>
      </c>
      <c r="WBQ69" s="95" t="s">
        <v>16</v>
      </c>
      <c r="WBR69" s="96">
        <v>0.151</v>
      </c>
      <c r="WBS69" s="27">
        <f>WBS67*WBR69</f>
        <v>3.3220000000000001</v>
      </c>
      <c r="WBT69" s="95"/>
      <c r="WBU69" s="95"/>
      <c r="WBV69" s="95"/>
      <c r="WBW69" s="97"/>
      <c r="WBX69" s="88">
        <v>3.2</v>
      </c>
      <c r="WBY69" s="88">
        <f>WBS69*WBX69</f>
        <v>10.630400000000002</v>
      </c>
      <c r="WBZ69" s="28">
        <f>WBU69+WBW69+WBY69</f>
        <v>10.630400000000002</v>
      </c>
      <c r="WLJ69" s="23"/>
      <c r="WLK69" s="24"/>
      <c r="WLL69" s="94" t="s">
        <v>25</v>
      </c>
      <c r="WLM69" s="95" t="s">
        <v>16</v>
      </c>
      <c r="WLN69" s="96">
        <v>0.151</v>
      </c>
      <c r="WLO69" s="27">
        <f>WLO67*WLN69</f>
        <v>3.3220000000000001</v>
      </c>
      <c r="WLP69" s="95"/>
      <c r="WLQ69" s="95"/>
      <c r="WLR69" s="95"/>
      <c r="WLS69" s="97"/>
      <c r="WLT69" s="88">
        <v>3.2</v>
      </c>
      <c r="WLU69" s="88">
        <f>WLO69*WLT69</f>
        <v>10.630400000000002</v>
      </c>
      <c r="WLV69" s="28">
        <f>WLQ69+WLS69+WLU69</f>
        <v>10.630400000000002</v>
      </c>
      <c r="WVF69" s="23"/>
      <c r="WVG69" s="24"/>
      <c r="WVH69" s="94" t="s">
        <v>25</v>
      </c>
      <c r="WVI69" s="95" t="s">
        <v>16</v>
      </c>
      <c r="WVJ69" s="96">
        <v>0.151</v>
      </c>
      <c r="WVK69" s="27">
        <f>WVK67*WVJ69</f>
        <v>3.3220000000000001</v>
      </c>
      <c r="WVL69" s="95"/>
      <c r="WVM69" s="95"/>
      <c r="WVN69" s="95"/>
      <c r="WVO69" s="97"/>
      <c r="WVP69" s="88">
        <v>3.2</v>
      </c>
      <c r="WVQ69" s="88">
        <f>WVK69*WVP69</f>
        <v>10.630400000000002</v>
      </c>
      <c r="WVR69" s="28">
        <f>WVM69+WVO69+WVQ69</f>
        <v>10.630400000000002</v>
      </c>
    </row>
    <row r="70" spans="1:16138" s="29" customFormat="1" ht="23.25" customHeight="1" x14ac:dyDescent="0.25">
      <c r="A70" s="23"/>
      <c r="B70" s="81"/>
      <c r="C70" s="25" t="s">
        <v>171</v>
      </c>
      <c r="D70" s="26" t="s">
        <v>48</v>
      </c>
      <c r="E70" s="26"/>
      <c r="F70" s="27">
        <v>5</v>
      </c>
      <c r="G70" s="27"/>
      <c r="H70" s="34">
        <f>G70*F70</f>
        <v>0</v>
      </c>
      <c r="I70" s="26"/>
      <c r="J70" s="27"/>
      <c r="K70" s="26"/>
      <c r="L70" s="27"/>
      <c r="M70" s="16">
        <f>L70+J70+H70</f>
        <v>0</v>
      </c>
      <c r="IT70" s="23"/>
      <c r="IU70" s="81" t="s">
        <v>60</v>
      </c>
      <c r="IV70" s="25" t="s">
        <v>61</v>
      </c>
      <c r="IW70" s="26" t="s">
        <v>48</v>
      </c>
      <c r="IX70" s="26"/>
      <c r="IY70" s="27">
        <f>IY67</f>
        <v>22</v>
      </c>
      <c r="IZ70" s="27">
        <f>42.5/1.18</f>
        <v>36.016949152542374</v>
      </c>
      <c r="JA70" s="27">
        <f>IY70*IZ70</f>
        <v>792.37288135593224</v>
      </c>
      <c r="JB70" s="26"/>
      <c r="JC70" s="27"/>
      <c r="JD70" s="26"/>
      <c r="JE70" s="27"/>
      <c r="JF70" s="28">
        <f>JA70+JC70+JE70</f>
        <v>792.37288135593224</v>
      </c>
      <c r="SP70" s="23"/>
      <c r="SQ70" s="81" t="s">
        <v>60</v>
      </c>
      <c r="SR70" s="25" t="s">
        <v>61</v>
      </c>
      <c r="SS70" s="26" t="s">
        <v>48</v>
      </c>
      <c r="ST70" s="26"/>
      <c r="SU70" s="27">
        <f>SU67</f>
        <v>22</v>
      </c>
      <c r="SV70" s="27">
        <f>42.5/1.18</f>
        <v>36.016949152542374</v>
      </c>
      <c r="SW70" s="27">
        <f>SU70*SV70</f>
        <v>792.37288135593224</v>
      </c>
      <c r="SX70" s="26"/>
      <c r="SY70" s="27"/>
      <c r="SZ70" s="26"/>
      <c r="TA70" s="27"/>
      <c r="TB70" s="28">
        <f>SW70+SY70+TA70</f>
        <v>792.37288135593224</v>
      </c>
      <c r="ACL70" s="23"/>
      <c r="ACM70" s="81" t="s">
        <v>60</v>
      </c>
      <c r="ACN70" s="25" t="s">
        <v>61</v>
      </c>
      <c r="ACO70" s="26" t="s">
        <v>48</v>
      </c>
      <c r="ACP70" s="26"/>
      <c r="ACQ70" s="27">
        <f>ACQ67</f>
        <v>22</v>
      </c>
      <c r="ACR70" s="27">
        <f>42.5/1.18</f>
        <v>36.016949152542374</v>
      </c>
      <c r="ACS70" s="27">
        <f>ACQ70*ACR70</f>
        <v>792.37288135593224</v>
      </c>
      <c r="ACT70" s="26"/>
      <c r="ACU70" s="27"/>
      <c r="ACV70" s="26"/>
      <c r="ACW70" s="27"/>
      <c r="ACX70" s="28">
        <f>ACS70+ACU70+ACW70</f>
        <v>792.37288135593224</v>
      </c>
      <c r="AMH70" s="23"/>
      <c r="AMI70" s="81" t="s">
        <v>60</v>
      </c>
      <c r="AMJ70" s="25" t="s">
        <v>61</v>
      </c>
      <c r="AMK70" s="26" t="s">
        <v>48</v>
      </c>
      <c r="AML70" s="26"/>
      <c r="AMM70" s="27">
        <f>AMM67</f>
        <v>22</v>
      </c>
      <c r="AMN70" s="27">
        <f>42.5/1.18</f>
        <v>36.016949152542374</v>
      </c>
      <c r="AMO70" s="27">
        <f>AMM70*AMN70</f>
        <v>792.37288135593224</v>
      </c>
      <c r="AMP70" s="26"/>
      <c r="AMQ70" s="27"/>
      <c r="AMR70" s="26"/>
      <c r="AMS70" s="27"/>
      <c r="AMT70" s="28">
        <f>AMO70+AMQ70+AMS70</f>
        <v>792.37288135593224</v>
      </c>
      <c r="AWD70" s="23"/>
      <c r="AWE70" s="81" t="s">
        <v>60</v>
      </c>
      <c r="AWF70" s="25" t="s">
        <v>61</v>
      </c>
      <c r="AWG70" s="26" t="s">
        <v>48</v>
      </c>
      <c r="AWH70" s="26"/>
      <c r="AWI70" s="27">
        <f>AWI67</f>
        <v>22</v>
      </c>
      <c r="AWJ70" s="27">
        <f>42.5/1.18</f>
        <v>36.016949152542374</v>
      </c>
      <c r="AWK70" s="27">
        <f>AWI70*AWJ70</f>
        <v>792.37288135593224</v>
      </c>
      <c r="AWL70" s="26"/>
      <c r="AWM70" s="27"/>
      <c r="AWN70" s="26"/>
      <c r="AWO70" s="27"/>
      <c r="AWP70" s="28">
        <f>AWK70+AWM70+AWO70</f>
        <v>792.37288135593224</v>
      </c>
      <c r="BFZ70" s="23"/>
      <c r="BGA70" s="81" t="s">
        <v>60</v>
      </c>
      <c r="BGB70" s="25" t="s">
        <v>61</v>
      </c>
      <c r="BGC70" s="26" t="s">
        <v>48</v>
      </c>
      <c r="BGD70" s="26"/>
      <c r="BGE70" s="27">
        <f>BGE67</f>
        <v>22</v>
      </c>
      <c r="BGF70" s="27">
        <f>42.5/1.18</f>
        <v>36.016949152542374</v>
      </c>
      <c r="BGG70" s="27">
        <f>BGE70*BGF70</f>
        <v>792.37288135593224</v>
      </c>
      <c r="BGH70" s="26"/>
      <c r="BGI70" s="27"/>
      <c r="BGJ70" s="26"/>
      <c r="BGK70" s="27"/>
      <c r="BGL70" s="28">
        <f>BGG70+BGI70+BGK70</f>
        <v>792.37288135593224</v>
      </c>
      <c r="BPV70" s="23"/>
      <c r="BPW70" s="81" t="s">
        <v>60</v>
      </c>
      <c r="BPX70" s="25" t="s">
        <v>61</v>
      </c>
      <c r="BPY70" s="26" t="s">
        <v>48</v>
      </c>
      <c r="BPZ70" s="26"/>
      <c r="BQA70" s="27">
        <f>BQA67</f>
        <v>22</v>
      </c>
      <c r="BQB70" s="27">
        <f>42.5/1.18</f>
        <v>36.016949152542374</v>
      </c>
      <c r="BQC70" s="27">
        <f>BQA70*BQB70</f>
        <v>792.37288135593224</v>
      </c>
      <c r="BQD70" s="26"/>
      <c r="BQE70" s="27"/>
      <c r="BQF70" s="26"/>
      <c r="BQG70" s="27"/>
      <c r="BQH70" s="28">
        <f>BQC70+BQE70+BQG70</f>
        <v>792.37288135593224</v>
      </c>
      <c r="BZR70" s="23"/>
      <c r="BZS70" s="81" t="s">
        <v>60</v>
      </c>
      <c r="BZT70" s="25" t="s">
        <v>61</v>
      </c>
      <c r="BZU70" s="26" t="s">
        <v>48</v>
      </c>
      <c r="BZV70" s="26"/>
      <c r="BZW70" s="27">
        <f>BZW67</f>
        <v>22</v>
      </c>
      <c r="BZX70" s="27">
        <f>42.5/1.18</f>
        <v>36.016949152542374</v>
      </c>
      <c r="BZY70" s="27">
        <f>BZW70*BZX70</f>
        <v>792.37288135593224</v>
      </c>
      <c r="BZZ70" s="26"/>
      <c r="CAA70" s="27"/>
      <c r="CAB70" s="26"/>
      <c r="CAC70" s="27"/>
      <c r="CAD70" s="28">
        <f>BZY70+CAA70+CAC70</f>
        <v>792.37288135593224</v>
      </c>
      <c r="CJN70" s="23"/>
      <c r="CJO70" s="81" t="s">
        <v>60</v>
      </c>
      <c r="CJP70" s="25" t="s">
        <v>61</v>
      </c>
      <c r="CJQ70" s="26" t="s">
        <v>48</v>
      </c>
      <c r="CJR70" s="26"/>
      <c r="CJS70" s="27">
        <f>CJS67</f>
        <v>22</v>
      </c>
      <c r="CJT70" s="27">
        <f>42.5/1.18</f>
        <v>36.016949152542374</v>
      </c>
      <c r="CJU70" s="27">
        <f>CJS70*CJT70</f>
        <v>792.37288135593224</v>
      </c>
      <c r="CJV70" s="26"/>
      <c r="CJW70" s="27"/>
      <c r="CJX70" s="26"/>
      <c r="CJY70" s="27"/>
      <c r="CJZ70" s="28">
        <f>CJU70+CJW70+CJY70</f>
        <v>792.37288135593224</v>
      </c>
      <c r="CTJ70" s="23"/>
      <c r="CTK70" s="81" t="s">
        <v>60</v>
      </c>
      <c r="CTL70" s="25" t="s">
        <v>61</v>
      </c>
      <c r="CTM70" s="26" t="s">
        <v>48</v>
      </c>
      <c r="CTN70" s="26"/>
      <c r="CTO70" s="27">
        <f>CTO67</f>
        <v>22</v>
      </c>
      <c r="CTP70" s="27">
        <f>42.5/1.18</f>
        <v>36.016949152542374</v>
      </c>
      <c r="CTQ70" s="27">
        <f>CTO70*CTP70</f>
        <v>792.37288135593224</v>
      </c>
      <c r="CTR70" s="26"/>
      <c r="CTS70" s="27"/>
      <c r="CTT70" s="26"/>
      <c r="CTU70" s="27"/>
      <c r="CTV70" s="28">
        <f>CTQ70+CTS70+CTU70</f>
        <v>792.37288135593224</v>
      </c>
      <c r="DDF70" s="23"/>
      <c r="DDG70" s="81" t="s">
        <v>60</v>
      </c>
      <c r="DDH70" s="25" t="s">
        <v>61</v>
      </c>
      <c r="DDI70" s="26" t="s">
        <v>48</v>
      </c>
      <c r="DDJ70" s="26"/>
      <c r="DDK70" s="27">
        <f>DDK67</f>
        <v>22</v>
      </c>
      <c r="DDL70" s="27">
        <f>42.5/1.18</f>
        <v>36.016949152542374</v>
      </c>
      <c r="DDM70" s="27">
        <f>DDK70*DDL70</f>
        <v>792.37288135593224</v>
      </c>
      <c r="DDN70" s="26"/>
      <c r="DDO70" s="27"/>
      <c r="DDP70" s="26"/>
      <c r="DDQ70" s="27"/>
      <c r="DDR70" s="28">
        <f>DDM70+DDO70+DDQ70</f>
        <v>792.37288135593224</v>
      </c>
      <c r="DNB70" s="23"/>
      <c r="DNC70" s="81" t="s">
        <v>60</v>
      </c>
      <c r="DND70" s="25" t="s">
        <v>61</v>
      </c>
      <c r="DNE70" s="26" t="s">
        <v>48</v>
      </c>
      <c r="DNF70" s="26"/>
      <c r="DNG70" s="27">
        <f>DNG67</f>
        <v>22</v>
      </c>
      <c r="DNH70" s="27">
        <f>42.5/1.18</f>
        <v>36.016949152542374</v>
      </c>
      <c r="DNI70" s="27">
        <f>DNG70*DNH70</f>
        <v>792.37288135593224</v>
      </c>
      <c r="DNJ70" s="26"/>
      <c r="DNK70" s="27"/>
      <c r="DNL70" s="26"/>
      <c r="DNM70" s="27"/>
      <c r="DNN70" s="28">
        <f>DNI70+DNK70+DNM70</f>
        <v>792.37288135593224</v>
      </c>
      <c r="DWX70" s="23"/>
      <c r="DWY70" s="81" t="s">
        <v>60</v>
      </c>
      <c r="DWZ70" s="25" t="s">
        <v>61</v>
      </c>
      <c r="DXA70" s="26" t="s">
        <v>48</v>
      </c>
      <c r="DXB70" s="26"/>
      <c r="DXC70" s="27">
        <f>DXC67</f>
        <v>22</v>
      </c>
      <c r="DXD70" s="27">
        <f>42.5/1.18</f>
        <v>36.016949152542374</v>
      </c>
      <c r="DXE70" s="27">
        <f>DXC70*DXD70</f>
        <v>792.37288135593224</v>
      </c>
      <c r="DXF70" s="26"/>
      <c r="DXG70" s="27"/>
      <c r="DXH70" s="26"/>
      <c r="DXI70" s="27"/>
      <c r="DXJ70" s="28">
        <f>DXE70+DXG70+DXI70</f>
        <v>792.37288135593224</v>
      </c>
      <c r="EGT70" s="23"/>
      <c r="EGU70" s="81" t="s">
        <v>60</v>
      </c>
      <c r="EGV70" s="25" t="s">
        <v>61</v>
      </c>
      <c r="EGW70" s="26" t="s">
        <v>48</v>
      </c>
      <c r="EGX70" s="26"/>
      <c r="EGY70" s="27">
        <f>EGY67</f>
        <v>22</v>
      </c>
      <c r="EGZ70" s="27">
        <f>42.5/1.18</f>
        <v>36.016949152542374</v>
      </c>
      <c r="EHA70" s="27">
        <f>EGY70*EGZ70</f>
        <v>792.37288135593224</v>
      </c>
      <c r="EHB70" s="26"/>
      <c r="EHC70" s="27"/>
      <c r="EHD70" s="26"/>
      <c r="EHE70" s="27"/>
      <c r="EHF70" s="28">
        <f>EHA70+EHC70+EHE70</f>
        <v>792.37288135593224</v>
      </c>
      <c r="EQP70" s="23"/>
      <c r="EQQ70" s="81" t="s">
        <v>60</v>
      </c>
      <c r="EQR70" s="25" t="s">
        <v>61</v>
      </c>
      <c r="EQS70" s="26" t="s">
        <v>48</v>
      </c>
      <c r="EQT70" s="26"/>
      <c r="EQU70" s="27">
        <f>EQU67</f>
        <v>22</v>
      </c>
      <c r="EQV70" s="27">
        <f>42.5/1.18</f>
        <v>36.016949152542374</v>
      </c>
      <c r="EQW70" s="27">
        <f>EQU70*EQV70</f>
        <v>792.37288135593224</v>
      </c>
      <c r="EQX70" s="26"/>
      <c r="EQY70" s="27"/>
      <c r="EQZ70" s="26"/>
      <c r="ERA70" s="27"/>
      <c r="ERB70" s="28">
        <f>EQW70+EQY70+ERA70</f>
        <v>792.37288135593224</v>
      </c>
      <c r="FAL70" s="23"/>
      <c r="FAM70" s="81" t="s">
        <v>60</v>
      </c>
      <c r="FAN70" s="25" t="s">
        <v>61</v>
      </c>
      <c r="FAO70" s="26" t="s">
        <v>48</v>
      </c>
      <c r="FAP70" s="26"/>
      <c r="FAQ70" s="27">
        <f>FAQ67</f>
        <v>22</v>
      </c>
      <c r="FAR70" s="27">
        <f>42.5/1.18</f>
        <v>36.016949152542374</v>
      </c>
      <c r="FAS70" s="27">
        <f>FAQ70*FAR70</f>
        <v>792.37288135593224</v>
      </c>
      <c r="FAT70" s="26"/>
      <c r="FAU70" s="27"/>
      <c r="FAV70" s="26"/>
      <c r="FAW70" s="27"/>
      <c r="FAX70" s="28">
        <f>FAS70+FAU70+FAW70</f>
        <v>792.37288135593224</v>
      </c>
      <c r="FKH70" s="23"/>
      <c r="FKI70" s="81" t="s">
        <v>60</v>
      </c>
      <c r="FKJ70" s="25" t="s">
        <v>61</v>
      </c>
      <c r="FKK70" s="26" t="s">
        <v>48</v>
      </c>
      <c r="FKL70" s="26"/>
      <c r="FKM70" s="27">
        <f>FKM67</f>
        <v>22</v>
      </c>
      <c r="FKN70" s="27">
        <f>42.5/1.18</f>
        <v>36.016949152542374</v>
      </c>
      <c r="FKO70" s="27">
        <f>FKM70*FKN70</f>
        <v>792.37288135593224</v>
      </c>
      <c r="FKP70" s="26"/>
      <c r="FKQ70" s="27"/>
      <c r="FKR70" s="26"/>
      <c r="FKS70" s="27"/>
      <c r="FKT70" s="28">
        <f>FKO70+FKQ70+FKS70</f>
        <v>792.37288135593224</v>
      </c>
      <c r="FUD70" s="23"/>
      <c r="FUE70" s="81" t="s">
        <v>60</v>
      </c>
      <c r="FUF70" s="25" t="s">
        <v>61</v>
      </c>
      <c r="FUG70" s="26" t="s">
        <v>48</v>
      </c>
      <c r="FUH70" s="26"/>
      <c r="FUI70" s="27">
        <f>FUI67</f>
        <v>22</v>
      </c>
      <c r="FUJ70" s="27">
        <f>42.5/1.18</f>
        <v>36.016949152542374</v>
      </c>
      <c r="FUK70" s="27">
        <f>FUI70*FUJ70</f>
        <v>792.37288135593224</v>
      </c>
      <c r="FUL70" s="26"/>
      <c r="FUM70" s="27"/>
      <c r="FUN70" s="26"/>
      <c r="FUO70" s="27"/>
      <c r="FUP70" s="28">
        <f>FUK70+FUM70+FUO70</f>
        <v>792.37288135593224</v>
      </c>
      <c r="GDZ70" s="23"/>
      <c r="GEA70" s="81" t="s">
        <v>60</v>
      </c>
      <c r="GEB70" s="25" t="s">
        <v>61</v>
      </c>
      <c r="GEC70" s="26" t="s">
        <v>48</v>
      </c>
      <c r="GED70" s="26"/>
      <c r="GEE70" s="27">
        <f>GEE67</f>
        <v>22</v>
      </c>
      <c r="GEF70" s="27">
        <f>42.5/1.18</f>
        <v>36.016949152542374</v>
      </c>
      <c r="GEG70" s="27">
        <f>GEE70*GEF70</f>
        <v>792.37288135593224</v>
      </c>
      <c r="GEH70" s="26"/>
      <c r="GEI70" s="27"/>
      <c r="GEJ70" s="26"/>
      <c r="GEK70" s="27"/>
      <c r="GEL70" s="28">
        <f>GEG70+GEI70+GEK70</f>
        <v>792.37288135593224</v>
      </c>
      <c r="GNV70" s="23"/>
      <c r="GNW70" s="81" t="s">
        <v>60</v>
      </c>
      <c r="GNX70" s="25" t="s">
        <v>61</v>
      </c>
      <c r="GNY70" s="26" t="s">
        <v>48</v>
      </c>
      <c r="GNZ70" s="26"/>
      <c r="GOA70" s="27">
        <f>GOA67</f>
        <v>22</v>
      </c>
      <c r="GOB70" s="27">
        <f>42.5/1.18</f>
        <v>36.016949152542374</v>
      </c>
      <c r="GOC70" s="27">
        <f>GOA70*GOB70</f>
        <v>792.37288135593224</v>
      </c>
      <c r="GOD70" s="26"/>
      <c r="GOE70" s="27"/>
      <c r="GOF70" s="26"/>
      <c r="GOG70" s="27"/>
      <c r="GOH70" s="28">
        <f>GOC70+GOE70+GOG70</f>
        <v>792.37288135593224</v>
      </c>
      <c r="GXR70" s="23"/>
      <c r="GXS70" s="81" t="s">
        <v>60</v>
      </c>
      <c r="GXT70" s="25" t="s">
        <v>61</v>
      </c>
      <c r="GXU70" s="26" t="s">
        <v>48</v>
      </c>
      <c r="GXV70" s="26"/>
      <c r="GXW70" s="27">
        <f>GXW67</f>
        <v>22</v>
      </c>
      <c r="GXX70" s="27">
        <f>42.5/1.18</f>
        <v>36.016949152542374</v>
      </c>
      <c r="GXY70" s="27">
        <f>GXW70*GXX70</f>
        <v>792.37288135593224</v>
      </c>
      <c r="GXZ70" s="26"/>
      <c r="GYA70" s="27"/>
      <c r="GYB70" s="26"/>
      <c r="GYC70" s="27"/>
      <c r="GYD70" s="28">
        <f>GXY70+GYA70+GYC70</f>
        <v>792.37288135593224</v>
      </c>
      <c r="HHN70" s="23"/>
      <c r="HHO70" s="81" t="s">
        <v>60</v>
      </c>
      <c r="HHP70" s="25" t="s">
        <v>61</v>
      </c>
      <c r="HHQ70" s="26" t="s">
        <v>48</v>
      </c>
      <c r="HHR70" s="26"/>
      <c r="HHS70" s="27">
        <f>HHS67</f>
        <v>22</v>
      </c>
      <c r="HHT70" s="27">
        <f>42.5/1.18</f>
        <v>36.016949152542374</v>
      </c>
      <c r="HHU70" s="27">
        <f>HHS70*HHT70</f>
        <v>792.37288135593224</v>
      </c>
      <c r="HHV70" s="26"/>
      <c r="HHW70" s="27"/>
      <c r="HHX70" s="26"/>
      <c r="HHY70" s="27"/>
      <c r="HHZ70" s="28">
        <f>HHU70+HHW70+HHY70</f>
        <v>792.37288135593224</v>
      </c>
      <c r="HRJ70" s="23"/>
      <c r="HRK70" s="81" t="s">
        <v>60</v>
      </c>
      <c r="HRL70" s="25" t="s">
        <v>61</v>
      </c>
      <c r="HRM70" s="26" t="s">
        <v>48</v>
      </c>
      <c r="HRN70" s="26"/>
      <c r="HRO70" s="27">
        <f>HRO67</f>
        <v>22</v>
      </c>
      <c r="HRP70" s="27">
        <f>42.5/1.18</f>
        <v>36.016949152542374</v>
      </c>
      <c r="HRQ70" s="27">
        <f>HRO70*HRP70</f>
        <v>792.37288135593224</v>
      </c>
      <c r="HRR70" s="26"/>
      <c r="HRS70" s="27"/>
      <c r="HRT70" s="26"/>
      <c r="HRU70" s="27"/>
      <c r="HRV70" s="28">
        <f>HRQ70+HRS70+HRU70</f>
        <v>792.37288135593224</v>
      </c>
      <c r="IBF70" s="23"/>
      <c r="IBG70" s="81" t="s">
        <v>60</v>
      </c>
      <c r="IBH70" s="25" t="s">
        <v>61</v>
      </c>
      <c r="IBI70" s="26" t="s">
        <v>48</v>
      </c>
      <c r="IBJ70" s="26"/>
      <c r="IBK70" s="27">
        <f>IBK67</f>
        <v>22</v>
      </c>
      <c r="IBL70" s="27">
        <f>42.5/1.18</f>
        <v>36.016949152542374</v>
      </c>
      <c r="IBM70" s="27">
        <f>IBK70*IBL70</f>
        <v>792.37288135593224</v>
      </c>
      <c r="IBN70" s="26"/>
      <c r="IBO70" s="27"/>
      <c r="IBP70" s="26"/>
      <c r="IBQ70" s="27"/>
      <c r="IBR70" s="28">
        <f>IBM70+IBO70+IBQ70</f>
        <v>792.37288135593224</v>
      </c>
      <c r="ILB70" s="23"/>
      <c r="ILC70" s="81" t="s">
        <v>60</v>
      </c>
      <c r="ILD70" s="25" t="s">
        <v>61</v>
      </c>
      <c r="ILE70" s="26" t="s">
        <v>48</v>
      </c>
      <c r="ILF70" s="26"/>
      <c r="ILG70" s="27">
        <f>ILG67</f>
        <v>22</v>
      </c>
      <c r="ILH70" s="27">
        <f>42.5/1.18</f>
        <v>36.016949152542374</v>
      </c>
      <c r="ILI70" s="27">
        <f>ILG70*ILH70</f>
        <v>792.37288135593224</v>
      </c>
      <c r="ILJ70" s="26"/>
      <c r="ILK70" s="27"/>
      <c r="ILL70" s="26"/>
      <c r="ILM70" s="27"/>
      <c r="ILN70" s="28">
        <f>ILI70+ILK70+ILM70</f>
        <v>792.37288135593224</v>
      </c>
      <c r="IUX70" s="23"/>
      <c r="IUY70" s="81" t="s">
        <v>60</v>
      </c>
      <c r="IUZ70" s="25" t="s">
        <v>61</v>
      </c>
      <c r="IVA70" s="26" t="s">
        <v>48</v>
      </c>
      <c r="IVB70" s="26"/>
      <c r="IVC70" s="27">
        <f>IVC67</f>
        <v>22</v>
      </c>
      <c r="IVD70" s="27">
        <f>42.5/1.18</f>
        <v>36.016949152542374</v>
      </c>
      <c r="IVE70" s="27">
        <f>IVC70*IVD70</f>
        <v>792.37288135593224</v>
      </c>
      <c r="IVF70" s="26"/>
      <c r="IVG70" s="27"/>
      <c r="IVH70" s="26"/>
      <c r="IVI70" s="27"/>
      <c r="IVJ70" s="28">
        <f>IVE70+IVG70+IVI70</f>
        <v>792.37288135593224</v>
      </c>
      <c r="JET70" s="23"/>
      <c r="JEU70" s="81" t="s">
        <v>60</v>
      </c>
      <c r="JEV70" s="25" t="s">
        <v>61</v>
      </c>
      <c r="JEW70" s="26" t="s">
        <v>48</v>
      </c>
      <c r="JEX70" s="26"/>
      <c r="JEY70" s="27">
        <f>JEY67</f>
        <v>22</v>
      </c>
      <c r="JEZ70" s="27">
        <f>42.5/1.18</f>
        <v>36.016949152542374</v>
      </c>
      <c r="JFA70" s="27">
        <f>JEY70*JEZ70</f>
        <v>792.37288135593224</v>
      </c>
      <c r="JFB70" s="26"/>
      <c r="JFC70" s="27"/>
      <c r="JFD70" s="26"/>
      <c r="JFE70" s="27"/>
      <c r="JFF70" s="28">
        <f>JFA70+JFC70+JFE70</f>
        <v>792.37288135593224</v>
      </c>
      <c r="JOP70" s="23"/>
      <c r="JOQ70" s="81" t="s">
        <v>60</v>
      </c>
      <c r="JOR70" s="25" t="s">
        <v>61</v>
      </c>
      <c r="JOS70" s="26" t="s">
        <v>48</v>
      </c>
      <c r="JOT70" s="26"/>
      <c r="JOU70" s="27">
        <f>JOU67</f>
        <v>22</v>
      </c>
      <c r="JOV70" s="27">
        <f>42.5/1.18</f>
        <v>36.016949152542374</v>
      </c>
      <c r="JOW70" s="27">
        <f>JOU70*JOV70</f>
        <v>792.37288135593224</v>
      </c>
      <c r="JOX70" s="26"/>
      <c r="JOY70" s="27"/>
      <c r="JOZ70" s="26"/>
      <c r="JPA70" s="27"/>
      <c r="JPB70" s="28">
        <f>JOW70+JOY70+JPA70</f>
        <v>792.37288135593224</v>
      </c>
      <c r="JYL70" s="23"/>
      <c r="JYM70" s="81" t="s">
        <v>60</v>
      </c>
      <c r="JYN70" s="25" t="s">
        <v>61</v>
      </c>
      <c r="JYO70" s="26" t="s">
        <v>48</v>
      </c>
      <c r="JYP70" s="26"/>
      <c r="JYQ70" s="27">
        <f>JYQ67</f>
        <v>22</v>
      </c>
      <c r="JYR70" s="27">
        <f>42.5/1.18</f>
        <v>36.016949152542374</v>
      </c>
      <c r="JYS70" s="27">
        <f>JYQ70*JYR70</f>
        <v>792.37288135593224</v>
      </c>
      <c r="JYT70" s="26"/>
      <c r="JYU70" s="27"/>
      <c r="JYV70" s="26"/>
      <c r="JYW70" s="27"/>
      <c r="JYX70" s="28">
        <f>JYS70+JYU70+JYW70</f>
        <v>792.37288135593224</v>
      </c>
      <c r="KIH70" s="23"/>
      <c r="KII70" s="81" t="s">
        <v>60</v>
      </c>
      <c r="KIJ70" s="25" t="s">
        <v>61</v>
      </c>
      <c r="KIK70" s="26" t="s">
        <v>48</v>
      </c>
      <c r="KIL70" s="26"/>
      <c r="KIM70" s="27">
        <f>KIM67</f>
        <v>22</v>
      </c>
      <c r="KIN70" s="27">
        <f>42.5/1.18</f>
        <v>36.016949152542374</v>
      </c>
      <c r="KIO70" s="27">
        <f>KIM70*KIN70</f>
        <v>792.37288135593224</v>
      </c>
      <c r="KIP70" s="26"/>
      <c r="KIQ70" s="27"/>
      <c r="KIR70" s="26"/>
      <c r="KIS70" s="27"/>
      <c r="KIT70" s="28">
        <f>KIO70+KIQ70+KIS70</f>
        <v>792.37288135593224</v>
      </c>
      <c r="KSD70" s="23"/>
      <c r="KSE70" s="81" t="s">
        <v>60</v>
      </c>
      <c r="KSF70" s="25" t="s">
        <v>61</v>
      </c>
      <c r="KSG70" s="26" t="s">
        <v>48</v>
      </c>
      <c r="KSH70" s="26"/>
      <c r="KSI70" s="27">
        <f>KSI67</f>
        <v>22</v>
      </c>
      <c r="KSJ70" s="27">
        <f>42.5/1.18</f>
        <v>36.016949152542374</v>
      </c>
      <c r="KSK70" s="27">
        <f>KSI70*KSJ70</f>
        <v>792.37288135593224</v>
      </c>
      <c r="KSL70" s="26"/>
      <c r="KSM70" s="27"/>
      <c r="KSN70" s="26"/>
      <c r="KSO70" s="27"/>
      <c r="KSP70" s="28">
        <f>KSK70+KSM70+KSO70</f>
        <v>792.37288135593224</v>
      </c>
      <c r="LBZ70" s="23"/>
      <c r="LCA70" s="81" t="s">
        <v>60</v>
      </c>
      <c r="LCB70" s="25" t="s">
        <v>61</v>
      </c>
      <c r="LCC70" s="26" t="s">
        <v>48</v>
      </c>
      <c r="LCD70" s="26"/>
      <c r="LCE70" s="27">
        <f>LCE67</f>
        <v>22</v>
      </c>
      <c r="LCF70" s="27">
        <f>42.5/1.18</f>
        <v>36.016949152542374</v>
      </c>
      <c r="LCG70" s="27">
        <f>LCE70*LCF70</f>
        <v>792.37288135593224</v>
      </c>
      <c r="LCH70" s="26"/>
      <c r="LCI70" s="27"/>
      <c r="LCJ70" s="26"/>
      <c r="LCK70" s="27"/>
      <c r="LCL70" s="28">
        <f>LCG70+LCI70+LCK70</f>
        <v>792.37288135593224</v>
      </c>
      <c r="LLV70" s="23"/>
      <c r="LLW70" s="81" t="s">
        <v>60</v>
      </c>
      <c r="LLX70" s="25" t="s">
        <v>61</v>
      </c>
      <c r="LLY70" s="26" t="s">
        <v>48</v>
      </c>
      <c r="LLZ70" s="26"/>
      <c r="LMA70" s="27">
        <f>LMA67</f>
        <v>22</v>
      </c>
      <c r="LMB70" s="27">
        <f>42.5/1.18</f>
        <v>36.016949152542374</v>
      </c>
      <c r="LMC70" s="27">
        <f>LMA70*LMB70</f>
        <v>792.37288135593224</v>
      </c>
      <c r="LMD70" s="26"/>
      <c r="LME70" s="27"/>
      <c r="LMF70" s="26"/>
      <c r="LMG70" s="27"/>
      <c r="LMH70" s="28">
        <f>LMC70+LME70+LMG70</f>
        <v>792.37288135593224</v>
      </c>
      <c r="LVR70" s="23"/>
      <c r="LVS70" s="81" t="s">
        <v>60</v>
      </c>
      <c r="LVT70" s="25" t="s">
        <v>61</v>
      </c>
      <c r="LVU70" s="26" t="s">
        <v>48</v>
      </c>
      <c r="LVV70" s="26"/>
      <c r="LVW70" s="27">
        <f>LVW67</f>
        <v>22</v>
      </c>
      <c r="LVX70" s="27">
        <f>42.5/1.18</f>
        <v>36.016949152542374</v>
      </c>
      <c r="LVY70" s="27">
        <f>LVW70*LVX70</f>
        <v>792.37288135593224</v>
      </c>
      <c r="LVZ70" s="26"/>
      <c r="LWA70" s="27"/>
      <c r="LWB70" s="26"/>
      <c r="LWC70" s="27"/>
      <c r="LWD70" s="28">
        <f>LVY70+LWA70+LWC70</f>
        <v>792.37288135593224</v>
      </c>
      <c r="MFN70" s="23"/>
      <c r="MFO70" s="81" t="s">
        <v>60</v>
      </c>
      <c r="MFP70" s="25" t="s">
        <v>61</v>
      </c>
      <c r="MFQ70" s="26" t="s">
        <v>48</v>
      </c>
      <c r="MFR70" s="26"/>
      <c r="MFS70" s="27">
        <f>MFS67</f>
        <v>22</v>
      </c>
      <c r="MFT70" s="27">
        <f>42.5/1.18</f>
        <v>36.016949152542374</v>
      </c>
      <c r="MFU70" s="27">
        <f>MFS70*MFT70</f>
        <v>792.37288135593224</v>
      </c>
      <c r="MFV70" s="26"/>
      <c r="MFW70" s="27"/>
      <c r="MFX70" s="26"/>
      <c r="MFY70" s="27"/>
      <c r="MFZ70" s="28">
        <f>MFU70+MFW70+MFY70</f>
        <v>792.37288135593224</v>
      </c>
      <c r="MPJ70" s="23"/>
      <c r="MPK70" s="81" t="s">
        <v>60</v>
      </c>
      <c r="MPL70" s="25" t="s">
        <v>61</v>
      </c>
      <c r="MPM70" s="26" t="s">
        <v>48</v>
      </c>
      <c r="MPN70" s="26"/>
      <c r="MPO70" s="27">
        <f>MPO67</f>
        <v>22</v>
      </c>
      <c r="MPP70" s="27">
        <f>42.5/1.18</f>
        <v>36.016949152542374</v>
      </c>
      <c r="MPQ70" s="27">
        <f>MPO70*MPP70</f>
        <v>792.37288135593224</v>
      </c>
      <c r="MPR70" s="26"/>
      <c r="MPS70" s="27"/>
      <c r="MPT70" s="26"/>
      <c r="MPU70" s="27"/>
      <c r="MPV70" s="28">
        <f>MPQ70+MPS70+MPU70</f>
        <v>792.37288135593224</v>
      </c>
      <c r="MZF70" s="23"/>
      <c r="MZG70" s="81" t="s">
        <v>60</v>
      </c>
      <c r="MZH70" s="25" t="s">
        <v>61</v>
      </c>
      <c r="MZI70" s="26" t="s">
        <v>48</v>
      </c>
      <c r="MZJ70" s="26"/>
      <c r="MZK70" s="27">
        <f>MZK67</f>
        <v>22</v>
      </c>
      <c r="MZL70" s="27">
        <f>42.5/1.18</f>
        <v>36.016949152542374</v>
      </c>
      <c r="MZM70" s="27">
        <f>MZK70*MZL70</f>
        <v>792.37288135593224</v>
      </c>
      <c r="MZN70" s="26"/>
      <c r="MZO70" s="27"/>
      <c r="MZP70" s="26"/>
      <c r="MZQ70" s="27"/>
      <c r="MZR70" s="28">
        <f>MZM70+MZO70+MZQ70</f>
        <v>792.37288135593224</v>
      </c>
      <c r="NJB70" s="23"/>
      <c r="NJC70" s="81" t="s">
        <v>60</v>
      </c>
      <c r="NJD70" s="25" t="s">
        <v>61</v>
      </c>
      <c r="NJE70" s="26" t="s">
        <v>48</v>
      </c>
      <c r="NJF70" s="26"/>
      <c r="NJG70" s="27">
        <f>NJG67</f>
        <v>22</v>
      </c>
      <c r="NJH70" s="27">
        <f>42.5/1.18</f>
        <v>36.016949152542374</v>
      </c>
      <c r="NJI70" s="27">
        <f>NJG70*NJH70</f>
        <v>792.37288135593224</v>
      </c>
      <c r="NJJ70" s="26"/>
      <c r="NJK70" s="27"/>
      <c r="NJL70" s="26"/>
      <c r="NJM70" s="27"/>
      <c r="NJN70" s="28">
        <f>NJI70+NJK70+NJM70</f>
        <v>792.37288135593224</v>
      </c>
      <c r="NSX70" s="23"/>
      <c r="NSY70" s="81" t="s">
        <v>60</v>
      </c>
      <c r="NSZ70" s="25" t="s">
        <v>61</v>
      </c>
      <c r="NTA70" s="26" t="s">
        <v>48</v>
      </c>
      <c r="NTB70" s="26"/>
      <c r="NTC70" s="27">
        <f>NTC67</f>
        <v>22</v>
      </c>
      <c r="NTD70" s="27">
        <f>42.5/1.18</f>
        <v>36.016949152542374</v>
      </c>
      <c r="NTE70" s="27">
        <f>NTC70*NTD70</f>
        <v>792.37288135593224</v>
      </c>
      <c r="NTF70" s="26"/>
      <c r="NTG70" s="27"/>
      <c r="NTH70" s="26"/>
      <c r="NTI70" s="27"/>
      <c r="NTJ70" s="28">
        <f>NTE70+NTG70+NTI70</f>
        <v>792.37288135593224</v>
      </c>
      <c r="OCT70" s="23"/>
      <c r="OCU70" s="81" t="s">
        <v>60</v>
      </c>
      <c r="OCV70" s="25" t="s">
        <v>61</v>
      </c>
      <c r="OCW70" s="26" t="s">
        <v>48</v>
      </c>
      <c r="OCX70" s="26"/>
      <c r="OCY70" s="27">
        <f>OCY67</f>
        <v>22</v>
      </c>
      <c r="OCZ70" s="27">
        <f>42.5/1.18</f>
        <v>36.016949152542374</v>
      </c>
      <c r="ODA70" s="27">
        <f>OCY70*OCZ70</f>
        <v>792.37288135593224</v>
      </c>
      <c r="ODB70" s="26"/>
      <c r="ODC70" s="27"/>
      <c r="ODD70" s="26"/>
      <c r="ODE70" s="27"/>
      <c r="ODF70" s="28">
        <f>ODA70+ODC70+ODE70</f>
        <v>792.37288135593224</v>
      </c>
      <c r="OMP70" s="23"/>
      <c r="OMQ70" s="81" t="s">
        <v>60</v>
      </c>
      <c r="OMR70" s="25" t="s">
        <v>61</v>
      </c>
      <c r="OMS70" s="26" t="s">
        <v>48</v>
      </c>
      <c r="OMT70" s="26"/>
      <c r="OMU70" s="27">
        <f>OMU67</f>
        <v>22</v>
      </c>
      <c r="OMV70" s="27">
        <f>42.5/1.18</f>
        <v>36.016949152542374</v>
      </c>
      <c r="OMW70" s="27">
        <f>OMU70*OMV70</f>
        <v>792.37288135593224</v>
      </c>
      <c r="OMX70" s="26"/>
      <c r="OMY70" s="27"/>
      <c r="OMZ70" s="26"/>
      <c r="ONA70" s="27"/>
      <c r="ONB70" s="28">
        <f>OMW70+OMY70+ONA70</f>
        <v>792.37288135593224</v>
      </c>
      <c r="OWL70" s="23"/>
      <c r="OWM70" s="81" t="s">
        <v>60</v>
      </c>
      <c r="OWN70" s="25" t="s">
        <v>61</v>
      </c>
      <c r="OWO70" s="26" t="s">
        <v>48</v>
      </c>
      <c r="OWP70" s="26"/>
      <c r="OWQ70" s="27">
        <f>OWQ67</f>
        <v>22</v>
      </c>
      <c r="OWR70" s="27">
        <f>42.5/1.18</f>
        <v>36.016949152542374</v>
      </c>
      <c r="OWS70" s="27">
        <f>OWQ70*OWR70</f>
        <v>792.37288135593224</v>
      </c>
      <c r="OWT70" s="26"/>
      <c r="OWU70" s="27"/>
      <c r="OWV70" s="26"/>
      <c r="OWW70" s="27"/>
      <c r="OWX70" s="28">
        <f>OWS70+OWU70+OWW70</f>
        <v>792.37288135593224</v>
      </c>
      <c r="PGH70" s="23"/>
      <c r="PGI70" s="81" t="s">
        <v>60</v>
      </c>
      <c r="PGJ70" s="25" t="s">
        <v>61</v>
      </c>
      <c r="PGK70" s="26" t="s">
        <v>48</v>
      </c>
      <c r="PGL70" s="26"/>
      <c r="PGM70" s="27">
        <f>PGM67</f>
        <v>22</v>
      </c>
      <c r="PGN70" s="27">
        <f>42.5/1.18</f>
        <v>36.016949152542374</v>
      </c>
      <c r="PGO70" s="27">
        <f>PGM70*PGN70</f>
        <v>792.37288135593224</v>
      </c>
      <c r="PGP70" s="26"/>
      <c r="PGQ70" s="27"/>
      <c r="PGR70" s="26"/>
      <c r="PGS70" s="27"/>
      <c r="PGT70" s="28">
        <f>PGO70+PGQ70+PGS70</f>
        <v>792.37288135593224</v>
      </c>
      <c r="PQD70" s="23"/>
      <c r="PQE70" s="81" t="s">
        <v>60</v>
      </c>
      <c r="PQF70" s="25" t="s">
        <v>61</v>
      </c>
      <c r="PQG70" s="26" t="s">
        <v>48</v>
      </c>
      <c r="PQH70" s="26"/>
      <c r="PQI70" s="27">
        <f>PQI67</f>
        <v>22</v>
      </c>
      <c r="PQJ70" s="27">
        <f>42.5/1.18</f>
        <v>36.016949152542374</v>
      </c>
      <c r="PQK70" s="27">
        <f>PQI70*PQJ70</f>
        <v>792.37288135593224</v>
      </c>
      <c r="PQL70" s="26"/>
      <c r="PQM70" s="27"/>
      <c r="PQN70" s="26"/>
      <c r="PQO70" s="27"/>
      <c r="PQP70" s="28">
        <f>PQK70+PQM70+PQO70</f>
        <v>792.37288135593224</v>
      </c>
      <c r="PZZ70" s="23"/>
      <c r="QAA70" s="81" t="s">
        <v>60</v>
      </c>
      <c r="QAB70" s="25" t="s">
        <v>61</v>
      </c>
      <c r="QAC70" s="26" t="s">
        <v>48</v>
      </c>
      <c r="QAD70" s="26"/>
      <c r="QAE70" s="27">
        <f>QAE67</f>
        <v>22</v>
      </c>
      <c r="QAF70" s="27">
        <f>42.5/1.18</f>
        <v>36.016949152542374</v>
      </c>
      <c r="QAG70" s="27">
        <f>QAE70*QAF70</f>
        <v>792.37288135593224</v>
      </c>
      <c r="QAH70" s="26"/>
      <c r="QAI70" s="27"/>
      <c r="QAJ70" s="26"/>
      <c r="QAK70" s="27"/>
      <c r="QAL70" s="28">
        <f>QAG70+QAI70+QAK70</f>
        <v>792.37288135593224</v>
      </c>
      <c r="QJV70" s="23"/>
      <c r="QJW70" s="81" t="s">
        <v>60</v>
      </c>
      <c r="QJX70" s="25" t="s">
        <v>61</v>
      </c>
      <c r="QJY70" s="26" t="s">
        <v>48</v>
      </c>
      <c r="QJZ70" s="26"/>
      <c r="QKA70" s="27">
        <f>QKA67</f>
        <v>22</v>
      </c>
      <c r="QKB70" s="27">
        <f>42.5/1.18</f>
        <v>36.016949152542374</v>
      </c>
      <c r="QKC70" s="27">
        <f>QKA70*QKB70</f>
        <v>792.37288135593224</v>
      </c>
      <c r="QKD70" s="26"/>
      <c r="QKE70" s="27"/>
      <c r="QKF70" s="26"/>
      <c r="QKG70" s="27"/>
      <c r="QKH70" s="28">
        <f>QKC70+QKE70+QKG70</f>
        <v>792.37288135593224</v>
      </c>
      <c r="QTR70" s="23"/>
      <c r="QTS70" s="81" t="s">
        <v>60</v>
      </c>
      <c r="QTT70" s="25" t="s">
        <v>61</v>
      </c>
      <c r="QTU70" s="26" t="s">
        <v>48</v>
      </c>
      <c r="QTV70" s="26"/>
      <c r="QTW70" s="27">
        <f>QTW67</f>
        <v>22</v>
      </c>
      <c r="QTX70" s="27">
        <f>42.5/1.18</f>
        <v>36.016949152542374</v>
      </c>
      <c r="QTY70" s="27">
        <f>QTW70*QTX70</f>
        <v>792.37288135593224</v>
      </c>
      <c r="QTZ70" s="26"/>
      <c r="QUA70" s="27"/>
      <c r="QUB70" s="26"/>
      <c r="QUC70" s="27"/>
      <c r="QUD70" s="28">
        <f>QTY70+QUA70+QUC70</f>
        <v>792.37288135593224</v>
      </c>
      <c r="RDN70" s="23"/>
      <c r="RDO70" s="81" t="s">
        <v>60</v>
      </c>
      <c r="RDP70" s="25" t="s">
        <v>61</v>
      </c>
      <c r="RDQ70" s="26" t="s">
        <v>48</v>
      </c>
      <c r="RDR70" s="26"/>
      <c r="RDS70" s="27">
        <f>RDS67</f>
        <v>22</v>
      </c>
      <c r="RDT70" s="27">
        <f>42.5/1.18</f>
        <v>36.016949152542374</v>
      </c>
      <c r="RDU70" s="27">
        <f>RDS70*RDT70</f>
        <v>792.37288135593224</v>
      </c>
      <c r="RDV70" s="26"/>
      <c r="RDW70" s="27"/>
      <c r="RDX70" s="26"/>
      <c r="RDY70" s="27"/>
      <c r="RDZ70" s="28">
        <f>RDU70+RDW70+RDY70</f>
        <v>792.37288135593224</v>
      </c>
      <c r="RNJ70" s="23"/>
      <c r="RNK70" s="81" t="s">
        <v>60</v>
      </c>
      <c r="RNL70" s="25" t="s">
        <v>61</v>
      </c>
      <c r="RNM70" s="26" t="s">
        <v>48</v>
      </c>
      <c r="RNN70" s="26"/>
      <c r="RNO70" s="27">
        <f>RNO67</f>
        <v>22</v>
      </c>
      <c r="RNP70" s="27">
        <f>42.5/1.18</f>
        <v>36.016949152542374</v>
      </c>
      <c r="RNQ70" s="27">
        <f>RNO70*RNP70</f>
        <v>792.37288135593224</v>
      </c>
      <c r="RNR70" s="26"/>
      <c r="RNS70" s="27"/>
      <c r="RNT70" s="26"/>
      <c r="RNU70" s="27"/>
      <c r="RNV70" s="28">
        <f>RNQ70+RNS70+RNU70</f>
        <v>792.37288135593224</v>
      </c>
      <c r="RXF70" s="23"/>
      <c r="RXG70" s="81" t="s">
        <v>60</v>
      </c>
      <c r="RXH70" s="25" t="s">
        <v>61</v>
      </c>
      <c r="RXI70" s="26" t="s">
        <v>48</v>
      </c>
      <c r="RXJ70" s="26"/>
      <c r="RXK70" s="27">
        <f>RXK67</f>
        <v>22</v>
      </c>
      <c r="RXL70" s="27">
        <f>42.5/1.18</f>
        <v>36.016949152542374</v>
      </c>
      <c r="RXM70" s="27">
        <f>RXK70*RXL70</f>
        <v>792.37288135593224</v>
      </c>
      <c r="RXN70" s="26"/>
      <c r="RXO70" s="27"/>
      <c r="RXP70" s="26"/>
      <c r="RXQ70" s="27"/>
      <c r="RXR70" s="28">
        <f>RXM70+RXO70+RXQ70</f>
        <v>792.37288135593224</v>
      </c>
      <c r="SHB70" s="23"/>
      <c r="SHC70" s="81" t="s">
        <v>60</v>
      </c>
      <c r="SHD70" s="25" t="s">
        <v>61</v>
      </c>
      <c r="SHE70" s="26" t="s">
        <v>48</v>
      </c>
      <c r="SHF70" s="26"/>
      <c r="SHG70" s="27">
        <f>SHG67</f>
        <v>22</v>
      </c>
      <c r="SHH70" s="27">
        <f>42.5/1.18</f>
        <v>36.016949152542374</v>
      </c>
      <c r="SHI70" s="27">
        <f>SHG70*SHH70</f>
        <v>792.37288135593224</v>
      </c>
      <c r="SHJ70" s="26"/>
      <c r="SHK70" s="27"/>
      <c r="SHL70" s="26"/>
      <c r="SHM70" s="27"/>
      <c r="SHN70" s="28">
        <f>SHI70+SHK70+SHM70</f>
        <v>792.37288135593224</v>
      </c>
      <c r="SQX70" s="23"/>
      <c r="SQY70" s="81" t="s">
        <v>60</v>
      </c>
      <c r="SQZ70" s="25" t="s">
        <v>61</v>
      </c>
      <c r="SRA70" s="26" t="s">
        <v>48</v>
      </c>
      <c r="SRB70" s="26"/>
      <c r="SRC70" s="27">
        <f>SRC67</f>
        <v>22</v>
      </c>
      <c r="SRD70" s="27">
        <f>42.5/1.18</f>
        <v>36.016949152542374</v>
      </c>
      <c r="SRE70" s="27">
        <f>SRC70*SRD70</f>
        <v>792.37288135593224</v>
      </c>
      <c r="SRF70" s="26"/>
      <c r="SRG70" s="27"/>
      <c r="SRH70" s="26"/>
      <c r="SRI70" s="27"/>
      <c r="SRJ70" s="28">
        <f>SRE70+SRG70+SRI70</f>
        <v>792.37288135593224</v>
      </c>
      <c r="TAT70" s="23"/>
      <c r="TAU70" s="81" t="s">
        <v>60</v>
      </c>
      <c r="TAV70" s="25" t="s">
        <v>61</v>
      </c>
      <c r="TAW70" s="26" t="s">
        <v>48</v>
      </c>
      <c r="TAX70" s="26"/>
      <c r="TAY70" s="27">
        <f>TAY67</f>
        <v>22</v>
      </c>
      <c r="TAZ70" s="27">
        <f>42.5/1.18</f>
        <v>36.016949152542374</v>
      </c>
      <c r="TBA70" s="27">
        <f>TAY70*TAZ70</f>
        <v>792.37288135593224</v>
      </c>
      <c r="TBB70" s="26"/>
      <c r="TBC70" s="27"/>
      <c r="TBD70" s="26"/>
      <c r="TBE70" s="27"/>
      <c r="TBF70" s="28">
        <f>TBA70+TBC70+TBE70</f>
        <v>792.37288135593224</v>
      </c>
      <c r="TKP70" s="23"/>
      <c r="TKQ70" s="81" t="s">
        <v>60</v>
      </c>
      <c r="TKR70" s="25" t="s">
        <v>61</v>
      </c>
      <c r="TKS70" s="26" t="s">
        <v>48</v>
      </c>
      <c r="TKT70" s="26"/>
      <c r="TKU70" s="27">
        <f>TKU67</f>
        <v>22</v>
      </c>
      <c r="TKV70" s="27">
        <f>42.5/1.18</f>
        <v>36.016949152542374</v>
      </c>
      <c r="TKW70" s="27">
        <f>TKU70*TKV70</f>
        <v>792.37288135593224</v>
      </c>
      <c r="TKX70" s="26"/>
      <c r="TKY70" s="27"/>
      <c r="TKZ70" s="26"/>
      <c r="TLA70" s="27"/>
      <c r="TLB70" s="28">
        <f>TKW70+TKY70+TLA70</f>
        <v>792.37288135593224</v>
      </c>
      <c r="TUL70" s="23"/>
      <c r="TUM70" s="81" t="s">
        <v>60</v>
      </c>
      <c r="TUN70" s="25" t="s">
        <v>61</v>
      </c>
      <c r="TUO70" s="26" t="s">
        <v>48</v>
      </c>
      <c r="TUP70" s="26"/>
      <c r="TUQ70" s="27">
        <f>TUQ67</f>
        <v>22</v>
      </c>
      <c r="TUR70" s="27">
        <f>42.5/1.18</f>
        <v>36.016949152542374</v>
      </c>
      <c r="TUS70" s="27">
        <f>TUQ70*TUR70</f>
        <v>792.37288135593224</v>
      </c>
      <c r="TUT70" s="26"/>
      <c r="TUU70" s="27"/>
      <c r="TUV70" s="26"/>
      <c r="TUW70" s="27"/>
      <c r="TUX70" s="28">
        <f>TUS70+TUU70+TUW70</f>
        <v>792.37288135593224</v>
      </c>
      <c r="UEH70" s="23"/>
      <c r="UEI70" s="81" t="s">
        <v>60</v>
      </c>
      <c r="UEJ70" s="25" t="s">
        <v>61</v>
      </c>
      <c r="UEK70" s="26" t="s">
        <v>48</v>
      </c>
      <c r="UEL70" s="26"/>
      <c r="UEM70" s="27">
        <f>UEM67</f>
        <v>22</v>
      </c>
      <c r="UEN70" s="27">
        <f>42.5/1.18</f>
        <v>36.016949152542374</v>
      </c>
      <c r="UEO70" s="27">
        <f>UEM70*UEN70</f>
        <v>792.37288135593224</v>
      </c>
      <c r="UEP70" s="26"/>
      <c r="UEQ70" s="27"/>
      <c r="UER70" s="26"/>
      <c r="UES70" s="27"/>
      <c r="UET70" s="28">
        <f>UEO70+UEQ70+UES70</f>
        <v>792.37288135593224</v>
      </c>
      <c r="UOD70" s="23"/>
      <c r="UOE70" s="81" t="s">
        <v>60</v>
      </c>
      <c r="UOF70" s="25" t="s">
        <v>61</v>
      </c>
      <c r="UOG70" s="26" t="s">
        <v>48</v>
      </c>
      <c r="UOH70" s="26"/>
      <c r="UOI70" s="27">
        <f>UOI67</f>
        <v>22</v>
      </c>
      <c r="UOJ70" s="27">
        <f>42.5/1.18</f>
        <v>36.016949152542374</v>
      </c>
      <c r="UOK70" s="27">
        <f>UOI70*UOJ70</f>
        <v>792.37288135593224</v>
      </c>
      <c r="UOL70" s="26"/>
      <c r="UOM70" s="27"/>
      <c r="UON70" s="26"/>
      <c r="UOO70" s="27"/>
      <c r="UOP70" s="28">
        <f>UOK70+UOM70+UOO70</f>
        <v>792.37288135593224</v>
      </c>
      <c r="UXZ70" s="23"/>
      <c r="UYA70" s="81" t="s">
        <v>60</v>
      </c>
      <c r="UYB70" s="25" t="s">
        <v>61</v>
      </c>
      <c r="UYC70" s="26" t="s">
        <v>48</v>
      </c>
      <c r="UYD70" s="26"/>
      <c r="UYE70" s="27">
        <f>UYE67</f>
        <v>22</v>
      </c>
      <c r="UYF70" s="27">
        <f>42.5/1.18</f>
        <v>36.016949152542374</v>
      </c>
      <c r="UYG70" s="27">
        <f>UYE70*UYF70</f>
        <v>792.37288135593224</v>
      </c>
      <c r="UYH70" s="26"/>
      <c r="UYI70" s="27"/>
      <c r="UYJ70" s="26"/>
      <c r="UYK70" s="27"/>
      <c r="UYL70" s="28">
        <f>UYG70+UYI70+UYK70</f>
        <v>792.37288135593224</v>
      </c>
      <c r="VHV70" s="23"/>
      <c r="VHW70" s="81" t="s">
        <v>60</v>
      </c>
      <c r="VHX70" s="25" t="s">
        <v>61</v>
      </c>
      <c r="VHY70" s="26" t="s">
        <v>48</v>
      </c>
      <c r="VHZ70" s="26"/>
      <c r="VIA70" s="27">
        <f>VIA67</f>
        <v>22</v>
      </c>
      <c r="VIB70" s="27">
        <f>42.5/1.18</f>
        <v>36.016949152542374</v>
      </c>
      <c r="VIC70" s="27">
        <f>VIA70*VIB70</f>
        <v>792.37288135593224</v>
      </c>
      <c r="VID70" s="26"/>
      <c r="VIE70" s="27"/>
      <c r="VIF70" s="26"/>
      <c r="VIG70" s="27"/>
      <c r="VIH70" s="28">
        <f>VIC70+VIE70+VIG70</f>
        <v>792.37288135593224</v>
      </c>
      <c r="VRR70" s="23"/>
      <c r="VRS70" s="81" t="s">
        <v>60</v>
      </c>
      <c r="VRT70" s="25" t="s">
        <v>61</v>
      </c>
      <c r="VRU70" s="26" t="s">
        <v>48</v>
      </c>
      <c r="VRV70" s="26"/>
      <c r="VRW70" s="27">
        <f>VRW67</f>
        <v>22</v>
      </c>
      <c r="VRX70" s="27">
        <f>42.5/1.18</f>
        <v>36.016949152542374</v>
      </c>
      <c r="VRY70" s="27">
        <f>VRW70*VRX70</f>
        <v>792.37288135593224</v>
      </c>
      <c r="VRZ70" s="26"/>
      <c r="VSA70" s="27"/>
      <c r="VSB70" s="26"/>
      <c r="VSC70" s="27"/>
      <c r="VSD70" s="28">
        <f>VRY70+VSA70+VSC70</f>
        <v>792.37288135593224</v>
      </c>
      <c r="WBN70" s="23"/>
      <c r="WBO70" s="81" t="s">
        <v>60</v>
      </c>
      <c r="WBP70" s="25" t="s">
        <v>61</v>
      </c>
      <c r="WBQ70" s="26" t="s">
        <v>48</v>
      </c>
      <c r="WBR70" s="26"/>
      <c r="WBS70" s="27">
        <f>WBS67</f>
        <v>22</v>
      </c>
      <c r="WBT70" s="27">
        <f>42.5/1.18</f>
        <v>36.016949152542374</v>
      </c>
      <c r="WBU70" s="27">
        <f>WBS70*WBT70</f>
        <v>792.37288135593224</v>
      </c>
      <c r="WBV70" s="26"/>
      <c r="WBW70" s="27"/>
      <c r="WBX70" s="26"/>
      <c r="WBY70" s="27"/>
      <c r="WBZ70" s="28">
        <f>WBU70+WBW70+WBY70</f>
        <v>792.37288135593224</v>
      </c>
      <c r="WLJ70" s="23"/>
      <c r="WLK70" s="81" t="s">
        <v>60</v>
      </c>
      <c r="WLL70" s="25" t="s">
        <v>61</v>
      </c>
      <c r="WLM70" s="26" t="s">
        <v>48</v>
      </c>
      <c r="WLN70" s="26"/>
      <c r="WLO70" s="27">
        <f>WLO67</f>
        <v>22</v>
      </c>
      <c r="WLP70" s="27">
        <f>42.5/1.18</f>
        <v>36.016949152542374</v>
      </c>
      <c r="WLQ70" s="27">
        <f>WLO70*WLP70</f>
        <v>792.37288135593224</v>
      </c>
      <c r="WLR70" s="26"/>
      <c r="WLS70" s="27"/>
      <c r="WLT70" s="26"/>
      <c r="WLU70" s="27"/>
      <c r="WLV70" s="28">
        <f>WLQ70+WLS70+WLU70</f>
        <v>792.37288135593224</v>
      </c>
      <c r="WVF70" s="23"/>
      <c r="WVG70" s="81" t="s">
        <v>60</v>
      </c>
      <c r="WVH70" s="25" t="s">
        <v>61</v>
      </c>
      <c r="WVI70" s="26" t="s">
        <v>48</v>
      </c>
      <c r="WVJ70" s="26"/>
      <c r="WVK70" s="27">
        <f>WVK67</f>
        <v>22</v>
      </c>
      <c r="WVL70" s="27">
        <f>42.5/1.18</f>
        <v>36.016949152542374</v>
      </c>
      <c r="WVM70" s="27">
        <f>WVK70*WVL70</f>
        <v>792.37288135593224</v>
      </c>
      <c r="WVN70" s="26"/>
      <c r="WVO70" s="27"/>
      <c r="WVP70" s="26"/>
      <c r="WVQ70" s="27"/>
      <c r="WVR70" s="28">
        <f>WVM70+WVO70+WVQ70</f>
        <v>792.37288135593224</v>
      </c>
    </row>
    <row r="71" spans="1:16138" s="29" customFormat="1" ht="22.5" customHeight="1" x14ac:dyDescent="0.25">
      <c r="A71" s="23"/>
      <c r="B71" s="24"/>
      <c r="C71" s="25" t="s">
        <v>17</v>
      </c>
      <c r="D71" s="26" t="s">
        <v>16</v>
      </c>
      <c r="E71" s="98">
        <v>2.4E-2</v>
      </c>
      <c r="F71" s="27">
        <f>E71*$F$62</f>
        <v>0.12</v>
      </c>
      <c r="G71" s="88"/>
      <c r="H71" s="34">
        <f>G71*F71</f>
        <v>0</v>
      </c>
      <c r="I71" s="26"/>
      <c r="J71" s="27"/>
      <c r="K71" s="26"/>
      <c r="L71" s="27"/>
      <c r="M71" s="16">
        <f>L71+J71+H71</f>
        <v>0</v>
      </c>
      <c r="IT71" s="23"/>
      <c r="IU71" s="24"/>
      <c r="IV71" s="25" t="s">
        <v>17</v>
      </c>
      <c r="IW71" s="26" t="s">
        <v>16</v>
      </c>
      <c r="IX71" s="98">
        <v>2.4E-2</v>
      </c>
      <c r="IY71" s="27">
        <f>IY67*IX71</f>
        <v>0.52800000000000002</v>
      </c>
      <c r="IZ71" s="26">
        <v>3.2</v>
      </c>
      <c r="JA71" s="27">
        <f>IZ71*IY71</f>
        <v>1.6896000000000002</v>
      </c>
      <c r="JB71" s="26"/>
      <c r="JC71" s="27"/>
      <c r="JD71" s="26"/>
      <c r="JE71" s="27"/>
      <c r="JF71" s="28">
        <f>JA71+JC71+JE71</f>
        <v>1.6896000000000002</v>
      </c>
      <c r="SP71" s="23"/>
      <c r="SQ71" s="24"/>
      <c r="SR71" s="25" t="s">
        <v>17</v>
      </c>
      <c r="SS71" s="26" t="s">
        <v>16</v>
      </c>
      <c r="ST71" s="98">
        <v>2.4E-2</v>
      </c>
      <c r="SU71" s="27">
        <f>SU67*ST71</f>
        <v>0.52800000000000002</v>
      </c>
      <c r="SV71" s="26">
        <v>3.2</v>
      </c>
      <c r="SW71" s="27">
        <f>SV71*SU71</f>
        <v>1.6896000000000002</v>
      </c>
      <c r="SX71" s="26"/>
      <c r="SY71" s="27"/>
      <c r="SZ71" s="26"/>
      <c r="TA71" s="27"/>
      <c r="TB71" s="28">
        <f>SW71+SY71+TA71</f>
        <v>1.6896000000000002</v>
      </c>
      <c r="ACL71" s="23"/>
      <c r="ACM71" s="24"/>
      <c r="ACN71" s="25" t="s">
        <v>17</v>
      </c>
      <c r="ACO71" s="26" t="s">
        <v>16</v>
      </c>
      <c r="ACP71" s="98">
        <v>2.4E-2</v>
      </c>
      <c r="ACQ71" s="27">
        <f>ACQ67*ACP71</f>
        <v>0.52800000000000002</v>
      </c>
      <c r="ACR71" s="26">
        <v>3.2</v>
      </c>
      <c r="ACS71" s="27">
        <f>ACR71*ACQ71</f>
        <v>1.6896000000000002</v>
      </c>
      <c r="ACT71" s="26"/>
      <c r="ACU71" s="27"/>
      <c r="ACV71" s="26"/>
      <c r="ACW71" s="27"/>
      <c r="ACX71" s="28">
        <f>ACS71+ACU71+ACW71</f>
        <v>1.6896000000000002</v>
      </c>
      <c r="AMH71" s="23"/>
      <c r="AMI71" s="24"/>
      <c r="AMJ71" s="25" t="s">
        <v>17</v>
      </c>
      <c r="AMK71" s="26" t="s">
        <v>16</v>
      </c>
      <c r="AML71" s="98">
        <v>2.4E-2</v>
      </c>
      <c r="AMM71" s="27">
        <f>AMM67*AML71</f>
        <v>0.52800000000000002</v>
      </c>
      <c r="AMN71" s="26">
        <v>3.2</v>
      </c>
      <c r="AMO71" s="27">
        <f>AMN71*AMM71</f>
        <v>1.6896000000000002</v>
      </c>
      <c r="AMP71" s="26"/>
      <c r="AMQ71" s="27"/>
      <c r="AMR71" s="26"/>
      <c r="AMS71" s="27"/>
      <c r="AMT71" s="28">
        <f>AMO71+AMQ71+AMS71</f>
        <v>1.6896000000000002</v>
      </c>
      <c r="AWD71" s="23"/>
      <c r="AWE71" s="24"/>
      <c r="AWF71" s="25" t="s">
        <v>17</v>
      </c>
      <c r="AWG71" s="26" t="s">
        <v>16</v>
      </c>
      <c r="AWH71" s="98">
        <v>2.4E-2</v>
      </c>
      <c r="AWI71" s="27">
        <f>AWI67*AWH71</f>
        <v>0.52800000000000002</v>
      </c>
      <c r="AWJ71" s="26">
        <v>3.2</v>
      </c>
      <c r="AWK71" s="27">
        <f>AWJ71*AWI71</f>
        <v>1.6896000000000002</v>
      </c>
      <c r="AWL71" s="26"/>
      <c r="AWM71" s="27"/>
      <c r="AWN71" s="26"/>
      <c r="AWO71" s="27"/>
      <c r="AWP71" s="28">
        <f>AWK71+AWM71+AWO71</f>
        <v>1.6896000000000002</v>
      </c>
      <c r="BFZ71" s="23"/>
      <c r="BGA71" s="24"/>
      <c r="BGB71" s="25" t="s">
        <v>17</v>
      </c>
      <c r="BGC71" s="26" t="s">
        <v>16</v>
      </c>
      <c r="BGD71" s="98">
        <v>2.4E-2</v>
      </c>
      <c r="BGE71" s="27">
        <f>BGE67*BGD71</f>
        <v>0.52800000000000002</v>
      </c>
      <c r="BGF71" s="26">
        <v>3.2</v>
      </c>
      <c r="BGG71" s="27">
        <f>BGF71*BGE71</f>
        <v>1.6896000000000002</v>
      </c>
      <c r="BGH71" s="26"/>
      <c r="BGI71" s="27"/>
      <c r="BGJ71" s="26"/>
      <c r="BGK71" s="27"/>
      <c r="BGL71" s="28">
        <f>BGG71+BGI71+BGK71</f>
        <v>1.6896000000000002</v>
      </c>
      <c r="BPV71" s="23"/>
      <c r="BPW71" s="24"/>
      <c r="BPX71" s="25" t="s">
        <v>17</v>
      </c>
      <c r="BPY71" s="26" t="s">
        <v>16</v>
      </c>
      <c r="BPZ71" s="98">
        <v>2.4E-2</v>
      </c>
      <c r="BQA71" s="27">
        <f>BQA67*BPZ71</f>
        <v>0.52800000000000002</v>
      </c>
      <c r="BQB71" s="26">
        <v>3.2</v>
      </c>
      <c r="BQC71" s="27">
        <f>BQB71*BQA71</f>
        <v>1.6896000000000002</v>
      </c>
      <c r="BQD71" s="26"/>
      <c r="BQE71" s="27"/>
      <c r="BQF71" s="26"/>
      <c r="BQG71" s="27"/>
      <c r="BQH71" s="28">
        <f>BQC71+BQE71+BQG71</f>
        <v>1.6896000000000002</v>
      </c>
      <c r="BZR71" s="23"/>
      <c r="BZS71" s="24"/>
      <c r="BZT71" s="25" t="s">
        <v>17</v>
      </c>
      <c r="BZU71" s="26" t="s">
        <v>16</v>
      </c>
      <c r="BZV71" s="98">
        <v>2.4E-2</v>
      </c>
      <c r="BZW71" s="27">
        <f>BZW67*BZV71</f>
        <v>0.52800000000000002</v>
      </c>
      <c r="BZX71" s="26">
        <v>3.2</v>
      </c>
      <c r="BZY71" s="27">
        <f>BZX71*BZW71</f>
        <v>1.6896000000000002</v>
      </c>
      <c r="BZZ71" s="26"/>
      <c r="CAA71" s="27"/>
      <c r="CAB71" s="26"/>
      <c r="CAC71" s="27"/>
      <c r="CAD71" s="28">
        <f>BZY71+CAA71+CAC71</f>
        <v>1.6896000000000002</v>
      </c>
      <c r="CJN71" s="23"/>
      <c r="CJO71" s="24"/>
      <c r="CJP71" s="25" t="s">
        <v>17</v>
      </c>
      <c r="CJQ71" s="26" t="s">
        <v>16</v>
      </c>
      <c r="CJR71" s="98">
        <v>2.4E-2</v>
      </c>
      <c r="CJS71" s="27">
        <f>CJS67*CJR71</f>
        <v>0.52800000000000002</v>
      </c>
      <c r="CJT71" s="26">
        <v>3.2</v>
      </c>
      <c r="CJU71" s="27">
        <f>CJT71*CJS71</f>
        <v>1.6896000000000002</v>
      </c>
      <c r="CJV71" s="26"/>
      <c r="CJW71" s="27"/>
      <c r="CJX71" s="26"/>
      <c r="CJY71" s="27"/>
      <c r="CJZ71" s="28">
        <f>CJU71+CJW71+CJY71</f>
        <v>1.6896000000000002</v>
      </c>
      <c r="CTJ71" s="23"/>
      <c r="CTK71" s="24"/>
      <c r="CTL71" s="25" t="s">
        <v>17</v>
      </c>
      <c r="CTM71" s="26" t="s">
        <v>16</v>
      </c>
      <c r="CTN71" s="98">
        <v>2.4E-2</v>
      </c>
      <c r="CTO71" s="27">
        <f>CTO67*CTN71</f>
        <v>0.52800000000000002</v>
      </c>
      <c r="CTP71" s="26">
        <v>3.2</v>
      </c>
      <c r="CTQ71" s="27">
        <f>CTP71*CTO71</f>
        <v>1.6896000000000002</v>
      </c>
      <c r="CTR71" s="26"/>
      <c r="CTS71" s="27"/>
      <c r="CTT71" s="26"/>
      <c r="CTU71" s="27"/>
      <c r="CTV71" s="28">
        <f>CTQ71+CTS71+CTU71</f>
        <v>1.6896000000000002</v>
      </c>
      <c r="DDF71" s="23"/>
      <c r="DDG71" s="24"/>
      <c r="DDH71" s="25" t="s">
        <v>17</v>
      </c>
      <c r="DDI71" s="26" t="s">
        <v>16</v>
      </c>
      <c r="DDJ71" s="98">
        <v>2.4E-2</v>
      </c>
      <c r="DDK71" s="27">
        <f>DDK67*DDJ71</f>
        <v>0.52800000000000002</v>
      </c>
      <c r="DDL71" s="26">
        <v>3.2</v>
      </c>
      <c r="DDM71" s="27">
        <f>DDL71*DDK71</f>
        <v>1.6896000000000002</v>
      </c>
      <c r="DDN71" s="26"/>
      <c r="DDO71" s="27"/>
      <c r="DDP71" s="26"/>
      <c r="DDQ71" s="27"/>
      <c r="DDR71" s="28">
        <f>DDM71+DDO71+DDQ71</f>
        <v>1.6896000000000002</v>
      </c>
      <c r="DNB71" s="23"/>
      <c r="DNC71" s="24"/>
      <c r="DND71" s="25" t="s">
        <v>17</v>
      </c>
      <c r="DNE71" s="26" t="s">
        <v>16</v>
      </c>
      <c r="DNF71" s="98">
        <v>2.4E-2</v>
      </c>
      <c r="DNG71" s="27">
        <f>DNG67*DNF71</f>
        <v>0.52800000000000002</v>
      </c>
      <c r="DNH71" s="26">
        <v>3.2</v>
      </c>
      <c r="DNI71" s="27">
        <f>DNH71*DNG71</f>
        <v>1.6896000000000002</v>
      </c>
      <c r="DNJ71" s="26"/>
      <c r="DNK71" s="27"/>
      <c r="DNL71" s="26"/>
      <c r="DNM71" s="27"/>
      <c r="DNN71" s="28">
        <f>DNI71+DNK71+DNM71</f>
        <v>1.6896000000000002</v>
      </c>
      <c r="DWX71" s="23"/>
      <c r="DWY71" s="24"/>
      <c r="DWZ71" s="25" t="s">
        <v>17</v>
      </c>
      <c r="DXA71" s="26" t="s">
        <v>16</v>
      </c>
      <c r="DXB71" s="98">
        <v>2.4E-2</v>
      </c>
      <c r="DXC71" s="27">
        <f>DXC67*DXB71</f>
        <v>0.52800000000000002</v>
      </c>
      <c r="DXD71" s="26">
        <v>3.2</v>
      </c>
      <c r="DXE71" s="27">
        <f>DXD71*DXC71</f>
        <v>1.6896000000000002</v>
      </c>
      <c r="DXF71" s="26"/>
      <c r="DXG71" s="27"/>
      <c r="DXH71" s="26"/>
      <c r="DXI71" s="27"/>
      <c r="DXJ71" s="28">
        <f>DXE71+DXG71+DXI71</f>
        <v>1.6896000000000002</v>
      </c>
      <c r="EGT71" s="23"/>
      <c r="EGU71" s="24"/>
      <c r="EGV71" s="25" t="s">
        <v>17</v>
      </c>
      <c r="EGW71" s="26" t="s">
        <v>16</v>
      </c>
      <c r="EGX71" s="98">
        <v>2.4E-2</v>
      </c>
      <c r="EGY71" s="27">
        <f>EGY67*EGX71</f>
        <v>0.52800000000000002</v>
      </c>
      <c r="EGZ71" s="26">
        <v>3.2</v>
      </c>
      <c r="EHA71" s="27">
        <f>EGZ71*EGY71</f>
        <v>1.6896000000000002</v>
      </c>
      <c r="EHB71" s="26"/>
      <c r="EHC71" s="27"/>
      <c r="EHD71" s="26"/>
      <c r="EHE71" s="27"/>
      <c r="EHF71" s="28">
        <f>EHA71+EHC71+EHE71</f>
        <v>1.6896000000000002</v>
      </c>
      <c r="EQP71" s="23"/>
      <c r="EQQ71" s="24"/>
      <c r="EQR71" s="25" t="s">
        <v>17</v>
      </c>
      <c r="EQS71" s="26" t="s">
        <v>16</v>
      </c>
      <c r="EQT71" s="98">
        <v>2.4E-2</v>
      </c>
      <c r="EQU71" s="27">
        <f>EQU67*EQT71</f>
        <v>0.52800000000000002</v>
      </c>
      <c r="EQV71" s="26">
        <v>3.2</v>
      </c>
      <c r="EQW71" s="27">
        <f>EQV71*EQU71</f>
        <v>1.6896000000000002</v>
      </c>
      <c r="EQX71" s="26"/>
      <c r="EQY71" s="27"/>
      <c r="EQZ71" s="26"/>
      <c r="ERA71" s="27"/>
      <c r="ERB71" s="28">
        <f>EQW71+EQY71+ERA71</f>
        <v>1.6896000000000002</v>
      </c>
      <c r="FAL71" s="23"/>
      <c r="FAM71" s="24"/>
      <c r="FAN71" s="25" t="s">
        <v>17</v>
      </c>
      <c r="FAO71" s="26" t="s">
        <v>16</v>
      </c>
      <c r="FAP71" s="98">
        <v>2.4E-2</v>
      </c>
      <c r="FAQ71" s="27">
        <f>FAQ67*FAP71</f>
        <v>0.52800000000000002</v>
      </c>
      <c r="FAR71" s="26">
        <v>3.2</v>
      </c>
      <c r="FAS71" s="27">
        <f>FAR71*FAQ71</f>
        <v>1.6896000000000002</v>
      </c>
      <c r="FAT71" s="26"/>
      <c r="FAU71" s="27"/>
      <c r="FAV71" s="26"/>
      <c r="FAW71" s="27"/>
      <c r="FAX71" s="28">
        <f>FAS71+FAU71+FAW71</f>
        <v>1.6896000000000002</v>
      </c>
      <c r="FKH71" s="23"/>
      <c r="FKI71" s="24"/>
      <c r="FKJ71" s="25" t="s">
        <v>17</v>
      </c>
      <c r="FKK71" s="26" t="s">
        <v>16</v>
      </c>
      <c r="FKL71" s="98">
        <v>2.4E-2</v>
      </c>
      <c r="FKM71" s="27">
        <f>FKM67*FKL71</f>
        <v>0.52800000000000002</v>
      </c>
      <c r="FKN71" s="26">
        <v>3.2</v>
      </c>
      <c r="FKO71" s="27">
        <f>FKN71*FKM71</f>
        <v>1.6896000000000002</v>
      </c>
      <c r="FKP71" s="26"/>
      <c r="FKQ71" s="27"/>
      <c r="FKR71" s="26"/>
      <c r="FKS71" s="27"/>
      <c r="FKT71" s="28">
        <f>FKO71+FKQ71+FKS71</f>
        <v>1.6896000000000002</v>
      </c>
      <c r="FUD71" s="23"/>
      <c r="FUE71" s="24"/>
      <c r="FUF71" s="25" t="s">
        <v>17</v>
      </c>
      <c r="FUG71" s="26" t="s">
        <v>16</v>
      </c>
      <c r="FUH71" s="98">
        <v>2.4E-2</v>
      </c>
      <c r="FUI71" s="27">
        <f>FUI67*FUH71</f>
        <v>0.52800000000000002</v>
      </c>
      <c r="FUJ71" s="26">
        <v>3.2</v>
      </c>
      <c r="FUK71" s="27">
        <f>FUJ71*FUI71</f>
        <v>1.6896000000000002</v>
      </c>
      <c r="FUL71" s="26"/>
      <c r="FUM71" s="27"/>
      <c r="FUN71" s="26"/>
      <c r="FUO71" s="27"/>
      <c r="FUP71" s="28">
        <f>FUK71+FUM71+FUO71</f>
        <v>1.6896000000000002</v>
      </c>
      <c r="GDZ71" s="23"/>
      <c r="GEA71" s="24"/>
      <c r="GEB71" s="25" t="s">
        <v>17</v>
      </c>
      <c r="GEC71" s="26" t="s">
        <v>16</v>
      </c>
      <c r="GED71" s="98">
        <v>2.4E-2</v>
      </c>
      <c r="GEE71" s="27">
        <f>GEE67*GED71</f>
        <v>0.52800000000000002</v>
      </c>
      <c r="GEF71" s="26">
        <v>3.2</v>
      </c>
      <c r="GEG71" s="27">
        <f>GEF71*GEE71</f>
        <v>1.6896000000000002</v>
      </c>
      <c r="GEH71" s="26"/>
      <c r="GEI71" s="27"/>
      <c r="GEJ71" s="26"/>
      <c r="GEK71" s="27"/>
      <c r="GEL71" s="28">
        <f>GEG71+GEI71+GEK71</f>
        <v>1.6896000000000002</v>
      </c>
      <c r="GNV71" s="23"/>
      <c r="GNW71" s="24"/>
      <c r="GNX71" s="25" t="s">
        <v>17</v>
      </c>
      <c r="GNY71" s="26" t="s">
        <v>16</v>
      </c>
      <c r="GNZ71" s="98">
        <v>2.4E-2</v>
      </c>
      <c r="GOA71" s="27">
        <f>GOA67*GNZ71</f>
        <v>0.52800000000000002</v>
      </c>
      <c r="GOB71" s="26">
        <v>3.2</v>
      </c>
      <c r="GOC71" s="27">
        <f>GOB71*GOA71</f>
        <v>1.6896000000000002</v>
      </c>
      <c r="GOD71" s="26"/>
      <c r="GOE71" s="27"/>
      <c r="GOF71" s="26"/>
      <c r="GOG71" s="27"/>
      <c r="GOH71" s="28">
        <f>GOC71+GOE71+GOG71</f>
        <v>1.6896000000000002</v>
      </c>
      <c r="GXR71" s="23"/>
      <c r="GXS71" s="24"/>
      <c r="GXT71" s="25" t="s">
        <v>17</v>
      </c>
      <c r="GXU71" s="26" t="s">
        <v>16</v>
      </c>
      <c r="GXV71" s="98">
        <v>2.4E-2</v>
      </c>
      <c r="GXW71" s="27">
        <f>GXW67*GXV71</f>
        <v>0.52800000000000002</v>
      </c>
      <c r="GXX71" s="26">
        <v>3.2</v>
      </c>
      <c r="GXY71" s="27">
        <f>GXX71*GXW71</f>
        <v>1.6896000000000002</v>
      </c>
      <c r="GXZ71" s="26"/>
      <c r="GYA71" s="27"/>
      <c r="GYB71" s="26"/>
      <c r="GYC71" s="27"/>
      <c r="GYD71" s="28">
        <f>GXY71+GYA71+GYC71</f>
        <v>1.6896000000000002</v>
      </c>
      <c r="HHN71" s="23"/>
      <c r="HHO71" s="24"/>
      <c r="HHP71" s="25" t="s">
        <v>17</v>
      </c>
      <c r="HHQ71" s="26" t="s">
        <v>16</v>
      </c>
      <c r="HHR71" s="98">
        <v>2.4E-2</v>
      </c>
      <c r="HHS71" s="27">
        <f>HHS67*HHR71</f>
        <v>0.52800000000000002</v>
      </c>
      <c r="HHT71" s="26">
        <v>3.2</v>
      </c>
      <c r="HHU71" s="27">
        <f>HHT71*HHS71</f>
        <v>1.6896000000000002</v>
      </c>
      <c r="HHV71" s="26"/>
      <c r="HHW71" s="27"/>
      <c r="HHX71" s="26"/>
      <c r="HHY71" s="27"/>
      <c r="HHZ71" s="28">
        <f>HHU71+HHW71+HHY71</f>
        <v>1.6896000000000002</v>
      </c>
      <c r="HRJ71" s="23"/>
      <c r="HRK71" s="24"/>
      <c r="HRL71" s="25" t="s">
        <v>17</v>
      </c>
      <c r="HRM71" s="26" t="s">
        <v>16</v>
      </c>
      <c r="HRN71" s="98">
        <v>2.4E-2</v>
      </c>
      <c r="HRO71" s="27">
        <f>HRO67*HRN71</f>
        <v>0.52800000000000002</v>
      </c>
      <c r="HRP71" s="26">
        <v>3.2</v>
      </c>
      <c r="HRQ71" s="27">
        <f>HRP71*HRO71</f>
        <v>1.6896000000000002</v>
      </c>
      <c r="HRR71" s="26"/>
      <c r="HRS71" s="27"/>
      <c r="HRT71" s="26"/>
      <c r="HRU71" s="27"/>
      <c r="HRV71" s="28">
        <f>HRQ71+HRS71+HRU71</f>
        <v>1.6896000000000002</v>
      </c>
      <c r="IBF71" s="23"/>
      <c r="IBG71" s="24"/>
      <c r="IBH71" s="25" t="s">
        <v>17</v>
      </c>
      <c r="IBI71" s="26" t="s">
        <v>16</v>
      </c>
      <c r="IBJ71" s="98">
        <v>2.4E-2</v>
      </c>
      <c r="IBK71" s="27">
        <f>IBK67*IBJ71</f>
        <v>0.52800000000000002</v>
      </c>
      <c r="IBL71" s="26">
        <v>3.2</v>
      </c>
      <c r="IBM71" s="27">
        <f>IBL71*IBK71</f>
        <v>1.6896000000000002</v>
      </c>
      <c r="IBN71" s="26"/>
      <c r="IBO71" s="27"/>
      <c r="IBP71" s="26"/>
      <c r="IBQ71" s="27"/>
      <c r="IBR71" s="28">
        <f>IBM71+IBO71+IBQ71</f>
        <v>1.6896000000000002</v>
      </c>
      <c r="ILB71" s="23"/>
      <c r="ILC71" s="24"/>
      <c r="ILD71" s="25" t="s">
        <v>17</v>
      </c>
      <c r="ILE71" s="26" t="s">
        <v>16</v>
      </c>
      <c r="ILF71" s="98">
        <v>2.4E-2</v>
      </c>
      <c r="ILG71" s="27">
        <f>ILG67*ILF71</f>
        <v>0.52800000000000002</v>
      </c>
      <c r="ILH71" s="26">
        <v>3.2</v>
      </c>
      <c r="ILI71" s="27">
        <f>ILH71*ILG71</f>
        <v>1.6896000000000002</v>
      </c>
      <c r="ILJ71" s="26"/>
      <c r="ILK71" s="27"/>
      <c r="ILL71" s="26"/>
      <c r="ILM71" s="27"/>
      <c r="ILN71" s="28">
        <f>ILI71+ILK71+ILM71</f>
        <v>1.6896000000000002</v>
      </c>
      <c r="IUX71" s="23"/>
      <c r="IUY71" s="24"/>
      <c r="IUZ71" s="25" t="s">
        <v>17</v>
      </c>
      <c r="IVA71" s="26" t="s">
        <v>16</v>
      </c>
      <c r="IVB71" s="98">
        <v>2.4E-2</v>
      </c>
      <c r="IVC71" s="27">
        <f>IVC67*IVB71</f>
        <v>0.52800000000000002</v>
      </c>
      <c r="IVD71" s="26">
        <v>3.2</v>
      </c>
      <c r="IVE71" s="27">
        <f>IVD71*IVC71</f>
        <v>1.6896000000000002</v>
      </c>
      <c r="IVF71" s="26"/>
      <c r="IVG71" s="27"/>
      <c r="IVH71" s="26"/>
      <c r="IVI71" s="27"/>
      <c r="IVJ71" s="28">
        <f>IVE71+IVG71+IVI71</f>
        <v>1.6896000000000002</v>
      </c>
      <c r="JET71" s="23"/>
      <c r="JEU71" s="24"/>
      <c r="JEV71" s="25" t="s">
        <v>17</v>
      </c>
      <c r="JEW71" s="26" t="s">
        <v>16</v>
      </c>
      <c r="JEX71" s="98">
        <v>2.4E-2</v>
      </c>
      <c r="JEY71" s="27">
        <f>JEY67*JEX71</f>
        <v>0.52800000000000002</v>
      </c>
      <c r="JEZ71" s="26">
        <v>3.2</v>
      </c>
      <c r="JFA71" s="27">
        <f>JEZ71*JEY71</f>
        <v>1.6896000000000002</v>
      </c>
      <c r="JFB71" s="26"/>
      <c r="JFC71" s="27"/>
      <c r="JFD71" s="26"/>
      <c r="JFE71" s="27"/>
      <c r="JFF71" s="28">
        <f>JFA71+JFC71+JFE71</f>
        <v>1.6896000000000002</v>
      </c>
      <c r="JOP71" s="23"/>
      <c r="JOQ71" s="24"/>
      <c r="JOR71" s="25" t="s">
        <v>17</v>
      </c>
      <c r="JOS71" s="26" t="s">
        <v>16</v>
      </c>
      <c r="JOT71" s="98">
        <v>2.4E-2</v>
      </c>
      <c r="JOU71" s="27">
        <f>JOU67*JOT71</f>
        <v>0.52800000000000002</v>
      </c>
      <c r="JOV71" s="26">
        <v>3.2</v>
      </c>
      <c r="JOW71" s="27">
        <f>JOV71*JOU71</f>
        <v>1.6896000000000002</v>
      </c>
      <c r="JOX71" s="26"/>
      <c r="JOY71" s="27"/>
      <c r="JOZ71" s="26"/>
      <c r="JPA71" s="27"/>
      <c r="JPB71" s="28">
        <f>JOW71+JOY71+JPA71</f>
        <v>1.6896000000000002</v>
      </c>
      <c r="JYL71" s="23"/>
      <c r="JYM71" s="24"/>
      <c r="JYN71" s="25" t="s">
        <v>17</v>
      </c>
      <c r="JYO71" s="26" t="s">
        <v>16</v>
      </c>
      <c r="JYP71" s="98">
        <v>2.4E-2</v>
      </c>
      <c r="JYQ71" s="27">
        <f>JYQ67*JYP71</f>
        <v>0.52800000000000002</v>
      </c>
      <c r="JYR71" s="26">
        <v>3.2</v>
      </c>
      <c r="JYS71" s="27">
        <f>JYR71*JYQ71</f>
        <v>1.6896000000000002</v>
      </c>
      <c r="JYT71" s="26"/>
      <c r="JYU71" s="27"/>
      <c r="JYV71" s="26"/>
      <c r="JYW71" s="27"/>
      <c r="JYX71" s="28">
        <f>JYS71+JYU71+JYW71</f>
        <v>1.6896000000000002</v>
      </c>
      <c r="KIH71" s="23"/>
      <c r="KII71" s="24"/>
      <c r="KIJ71" s="25" t="s">
        <v>17</v>
      </c>
      <c r="KIK71" s="26" t="s">
        <v>16</v>
      </c>
      <c r="KIL71" s="98">
        <v>2.4E-2</v>
      </c>
      <c r="KIM71" s="27">
        <f>KIM67*KIL71</f>
        <v>0.52800000000000002</v>
      </c>
      <c r="KIN71" s="26">
        <v>3.2</v>
      </c>
      <c r="KIO71" s="27">
        <f>KIN71*KIM71</f>
        <v>1.6896000000000002</v>
      </c>
      <c r="KIP71" s="26"/>
      <c r="KIQ71" s="27"/>
      <c r="KIR71" s="26"/>
      <c r="KIS71" s="27"/>
      <c r="KIT71" s="28">
        <f>KIO71+KIQ71+KIS71</f>
        <v>1.6896000000000002</v>
      </c>
      <c r="KSD71" s="23"/>
      <c r="KSE71" s="24"/>
      <c r="KSF71" s="25" t="s">
        <v>17</v>
      </c>
      <c r="KSG71" s="26" t="s">
        <v>16</v>
      </c>
      <c r="KSH71" s="98">
        <v>2.4E-2</v>
      </c>
      <c r="KSI71" s="27">
        <f>KSI67*KSH71</f>
        <v>0.52800000000000002</v>
      </c>
      <c r="KSJ71" s="26">
        <v>3.2</v>
      </c>
      <c r="KSK71" s="27">
        <f>KSJ71*KSI71</f>
        <v>1.6896000000000002</v>
      </c>
      <c r="KSL71" s="26"/>
      <c r="KSM71" s="27"/>
      <c r="KSN71" s="26"/>
      <c r="KSO71" s="27"/>
      <c r="KSP71" s="28">
        <f>KSK71+KSM71+KSO71</f>
        <v>1.6896000000000002</v>
      </c>
      <c r="LBZ71" s="23"/>
      <c r="LCA71" s="24"/>
      <c r="LCB71" s="25" t="s">
        <v>17</v>
      </c>
      <c r="LCC71" s="26" t="s">
        <v>16</v>
      </c>
      <c r="LCD71" s="98">
        <v>2.4E-2</v>
      </c>
      <c r="LCE71" s="27">
        <f>LCE67*LCD71</f>
        <v>0.52800000000000002</v>
      </c>
      <c r="LCF71" s="26">
        <v>3.2</v>
      </c>
      <c r="LCG71" s="27">
        <f>LCF71*LCE71</f>
        <v>1.6896000000000002</v>
      </c>
      <c r="LCH71" s="26"/>
      <c r="LCI71" s="27"/>
      <c r="LCJ71" s="26"/>
      <c r="LCK71" s="27"/>
      <c r="LCL71" s="28">
        <f>LCG71+LCI71+LCK71</f>
        <v>1.6896000000000002</v>
      </c>
      <c r="LLV71" s="23"/>
      <c r="LLW71" s="24"/>
      <c r="LLX71" s="25" t="s">
        <v>17</v>
      </c>
      <c r="LLY71" s="26" t="s">
        <v>16</v>
      </c>
      <c r="LLZ71" s="98">
        <v>2.4E-2</v>
      </c>
      <c r="LMA71" s="27">
        <f>LMA67*LLZ71</f>
        <v>0.52800000000000002</v>
      </c>
      <c r="LMB71" s="26">
        <v>3.2</v>
      </c>
      <c r="LMC71" s="27">
        <f>LMB71*LMA71</f>
        <v>1.6896000000000002</v>
      </c>
      <c r="LMD71" s="26"/>
      <c r="LME71" s="27"/>
      <c r="LMF71" s="26"/>
      <c r="LMG71" s="27"/>
      <c r="LMH71" s="28">
        <f>LMC71+LME71+LMG71</f>
        <v>1.6896000000000002</v>
      </c>
      <c r="LVR71" s="23"/>
      <c r="LVS71" s="24"/>
      <c r="LVT71" s="25" t="s">
        <v>17</v>
      </c>
      <c r="LVU71" s="26" t="s">
        <v>16</v>
      </c>
      <c r="LVV71" s="98">
        <v>2.4E-2</v>
      </c>
      <c r="LVW71" s="27">
        <f>LVW67*LVV71</f>
        <v>0.52800000000000002</v>
      </c>
      <c r="LVX71" s="26">
        <v>3.2</v>
      </c>
      <c r="LVY71" s="27">
        <f>LVX71*LVW71</f>
        <v>1.6896000000000002</v>
      </c>
      <c r="LVZ71" s="26"/>
      <c r="LWA71" s="27"/>
      <c r="LWB71" s="26"/>
      <c r="LWC71" s="27"/>
      <c r="LWD71" s="28">
        <f>LVY71+LWA71+LWC71</f>
        <v>1.6896000000000002</v>
      </c>
      <c r="MFN71" s="23"/>
      <c r="MFO71" s="24"/>
      <c r="MFP71" s="25" t="s">
        <v>17</v>
      </c>
      <c r="MFQ71" s="26" t="s">
        <v>16</v>
      </c>
      <c r="MFR71" s="98">
        <v>2.4E-2</v>
      </c>
      <c r="MFS71" s="27">
        <f>MFS67*MFR71</f>
        <v>0.52800000000000002</v>
      </c>
      <c r="MFT71" s="26">
        <v>3.2</v>
      </c>
      <c r="MFU71" s="27">
        <f>MFT71*MFS71</f>
        <v>1.6896000000000002</v>
      </c>
      <c r="MFV71" s="26"/>
      <c r="MFW71" s="27"/>
      <c r="MFX71" s="26"/>
      <c r="MFY71" s="27"/>
      <c r="MFZ71" s="28">
        <f>MFU71+MFW71+MFY71</f>
        <v>1.6896000000000002</v>
      </c>
      <c r="MPJ71" s="23"/>
      <c r="MPK71" s="24"/>
      <c r="MPL71" s="25" t="s">
        <v>17</v>
      </c>
      <c r="MPM71" s="26" t="s">
        <v>16</v>
      </c>
      <c r="MPN71" s="98">
        <v>2.4E-2</v>
      </c>
      <c r="MPO71" s="27">
        <f>MPO67*MPN71</f>
        <v>0.52800000000000002</v>
      </c>
      <c r="MPP71" s="26">
        <v>3.2</v>
      </c>
      <c r="MPQ71" s="27">
        <f>MPP71*MPO71</f>
        <v>1.6896000000000002</v>
      </c>
      <c r="MPR71" s="26"/>
      <c r="MPS71" s="27"/>
      <c r="MPT71" s="26"/>
      <c r="MPU71" s="27"/>
      <c r="MPV71" s="28">
        <f>MPQ71+MPS71+MPU71</f>
        <v>1.6896000000000002</v>
      </c>
      <c r="MZF71" s="23"/>
      <c r="MZG71" s="24"/>
      <c r="MZH71" s="25" t="s">
        <v>17</v>
      </c>
      <c r="MZI71" s="26" t="s">
        <v>16</v>
      </c>
      <c r="MZJ71" s="98">
        <v>2.4E-2</v>
      </c>
      <c r="MZK71" s="27">
        <f>MZK67*MZJ71</f>
        <v>0.52800000000000002</v>
      </c>
      <c r="MZL71" s="26">
        <v>3.2</v>
      </c>
      <c r="MZM71" s="27">
        <f>MZL71*MZK71</f>
        <v>1.6896000000000002</v>
      </c>
      <c r="MZN71" s="26"/>
      <c r="MZO71" s="27"/>
      <c r="MZP71" s="26"/>
      <c r="MZQ71" s="27"/>
      <c r="MZR71" s="28">
        <f>MZM71+MZO71+MZQ71</f>
        <v>1.6896000000000002</v>
      </c>
      <c r="NJB71" s="23"/>
      <c r="NJC71" s="24"/>
      <c r="NJD71" s="25" t="s">
        <v>17</v>
      </c>
      <c r="NJE71" s="26" t="s">
        <v>16</v>
      </c>
      <c r="NJF71" s="98">
        <v>2.4E-2</v>
      </c>
      <c r="NJG71" s="27">
        <f>NJG67*NJF71</f>
        <v>0.52800000000000002</v>
      </c>
      <c r="NJH71" s="26">
        <v>3.2</v>
      </c>
      <c r="NJI71" s="27">
        <f>NJH71*NJG71</f>
        <v>1.6896000000000002</v>
      </c>
      <c r="NJJ71" s="26"/>
      <c r="NJK71" s="27"/>
      <c r="NJL71" s="26"/>
      <c r="NJM71" s="27"/>
      <c r="NJN71" s="28">
        <f>NJI71+NJK71+NJM71</f>
        <v>1.6896000000000002</v>
      </c>
      <c r="NSX71" s="23"/>
      <c r="NSY71" s="24"/>
      <c r="NSZ71" s="25" t="s">
        <v>17</v>
      </c>
      <c r="NTA71" s="26" t="s">
        <v>16</v>
      </c>
      <c r="NTB71" s="98">
        <v>2.4E-2</v>
      </c>
      <c r="NTC71" s="27">
        <f>NTC67*NTB71</f>
        <v>0.52800000000000002</v>
      </c>
      <c r="NTD71" s="26">
        <v>3.2</v>
      </c>
      <c r="NTE71" s="27">
        <f>NTD71*NTC71</f>
        <v>1.6896000000000002</v>
      </c>
      <c r="NTF71" s="26"/>
      <c r="NTG71" s="27"/>
      <c r="NTH71" s="26"/>
      <c r="NTI71" s="27"/>
      <c r="NTJ71" s="28">
        <f>NTE71+NTG71+NTI71</f>
        <v>1.6896000000000002</v>
      </c>
      <c r="OCT71" s="23"/>
      <c r="OCU71" s="24"/>
      <c r="OCV71" s="25" t="s">
        <v>17</v>
      </c>
      <c r="OCW71" s="26" t="s">
        <v>16</v>
      </c>
      <c r="OCX71" s="98">
        <v>2.4E-2</v>
      </c>
      <c r="OCY71" s="27">
        <f>OCY67*OCX71</f>
        <v>0.52800000000000002</v>
      </c>
      <c r="OCZ71" s="26">
        <v>3.2</v>
      </c>
      <c r="ODA71" s="27">
        <f>OCZ71*OCY71</f>
        <v>1.6896000000000002</v>
      </c>
      <c r="ODB71" s="26"/>
      <c r="ODC71" s="27"/>
      <c r="ODD71" s="26"/>
      <c r="ODE71" s="27"/>
      <c r="ODF71" s="28">
        <f>ODA71+ODC71+ODE71</f>
        <v>1.6896000000000002</v>
      </c>
      <c r="OMP71" s="23"/>
      <c r="OMQ71" s="24"/>
      <c r="OMR71" s="25" t="s">
        <v>17</v>
      </c>
      <c r="OMS71" s="26" t="s">
        <v>16</v>
      </c>
      <c r="OMT71" s="98">
        <v>2.4E-2</v>
      </c>
      <c r="OMU71" s="27">
        <f>OMU67*OMT71</f>
        <v>0.52800000000000002</v>
      </c>
      <c r="OMV71" s="26">
        <v>3.2</v>
      </c>
      <c r="OMW71" s="27">
        <f>OMV71*OMU71</f>
        <v>1.6896000000000002</v>
      </c>
      <c r="OMX71" s="26"/>
      <c r="OMY71" s="27"/>
      <c r="OMZ71" s="26"/>
      <c r="ONA71" s="27"/>
      <c r="ONB71" s="28">
        <f>OMW71+OMY71+ONA71</f>
        <v>1.6896000000000002</v>
      </c>
      <c r="OWL71" s="23"/>
      <c r="OWM71" s="24"/>
      <c r="OWN71" s="25" t="s">
        <v>17</v>
      </c>
      <c r="OWO71" s="26" t="s">
        <v>16</v>
      </c>
      <c r="OWP71" s="98">
        <v>2.4E-2</v>
      </c>
      <c r="OWQ71" s="27">
        <f>OWQ67*OWP71</f>
        <v>0.52800000000000002</v>
      </c>
      <c r="OWR71" s="26">
        <v>3.2</v>
      </c>
      <c r="OWS71" s="27">
        <f>OWR71*OWQ71</f>
        <v>1.6896000000000002</v>
      </c>
      <c r="OWT71" s="26"/>
      <c r="OWU71" s="27"/>
      <c r="OWV71" s="26"/>
      <c r="OWW71" s="27"/>
      <c r="OWX71" s="28">
        <f>OWS71+OWU71+OWW71</f>
        <v>1.6896000000000002</v>
      </c>
      <c r="PGH71" s="23"/>
      <c r="PGI71" s="24"/>
      <c r="PGJ71" s="25" t="s">
        <v>17</v>
      </c>
      <c r="PGK71" s="26" t="s">
        <v>16</v>
      </c>
      <c r="PGL71" s="98">
        <v>2.4E-2</v>
      </c>
      <c r="PGM71" s="27">
        <f>PGM67*PGL71</f>
        <v>0.52800000000000002</v>
      </c>
      <c r="PGN71" s="26">
        <v>3.2</v>
      </c>
      <c r="PGO71" s="27">
        <f>PGN71*PGM71</f>
        <v>1.6896000000000002</v>
      </c>
      <c r="PGP71" s="26"/>
      <c r="PGQ71" s="27"/>
      <c r="PGR71" s="26"/>
      <c r="PGS71" s="27"/>
      <c r="PGT71" s="28">
        <f>PGO71+PGQ71+PGS71</f>
        <v>1.6896000000000002</v>
      </c>
      <c r="PQD71" s="23"/>
      <c r="PQE71" s="24"/>
      <c r="PQF71" s="25" t="s">
        <v>17</v>
      </c>
      <c r="PQG71" s="26" t="s">
        <v>16</v>
      </c>
      <c r="PQH71" s="98">
        <v>2.4E-2</v>
      </c>
      <c r="PQI71" s="27">
        <f>PQI67*PQH71</f>
        <v>0.52800000000000002</v>
      </c>
      <c r="PQJ71" s="26">
        <v>3.2</v>
      </c>
      <c r="PQK71" s="27">
        <f>PQJ71*PQI71</f>
        <v>1.6896000000000002</v>
      </c>
      <c r="PQL71" s="26"/>
      <c r="PQM71" s="27"/>
      <c r="PQN71" s="26"/>
      <c r="PQO71" s="27"/>
      <c r="PQP71" s="28">
        <f>PQK71+PQM71+PQO71</f>
        <v>1.6896000000000002</v>
      </c>
      <c r="PZZ71" s="23"/>
      <c r="QAA71" s="24"/>
      <c r="QAB71" s="25" t="s">
        <v>17</v>
      </c>
      <c r="QAC71" s="26" t="s">
        <v>16</v>
      </c>
      <c r="QAD71" s="98">
        <v>2.4E-2</v>
      </c>
      <c r="QAE71" s="27">
        <f>QAE67*QAD71</f>
        <v>0.52800000000000002</v>
      </c>
      <c r="QAF71" s="26">
        <v>3.2</v>
      </c>
      <c r="QAG71" s="27">
        <f>QAF71*QAE71</f>
        <v>1.6896000000000002</v>
      </c>
      <c r="QAH71" s="26"/>
      <c r="QAI71" s="27"/>
      <c r="QAJ71" s="26"/>
      <c r="QAK71" s="27"/>
      <c r="QAL71" s="28">
        <f>QAG71+QAI71+QAK71</f>
        <v>1.6896000000000002</v>
      </c>
      <c r="QJV71" s="23"/>
      <c r="QJW71" s="24"/>
      <c r="QJX71" s="25" t="s">
        <v>17</v>
      </c>
      <c r="QJY71" s="26" t="s">
        <v>16</v>
      </c>
      <c r="QJZ71" s="98">
        <v>2.4E-2</v>
      </c>
      <c r="QKA71" s="27">
        <f>QKA67*QJZ71</f>
        <v>0.52800000000000002</v>
      </c>
      <c r="QKB71" s="26">
        <v>3.2</v>
      </c>
      <c r="QKC71" s="27">
        <f>QKB71*QKA71</f>
        <v>1.6896000000000002</v>
      </c>
      <c r="QKD71" s="26"/>
      <c r="QKE71" s="27"/>
      <c r="QKF71" s="26"/>
      <c r="QKG71" s="27"/>
      <c r="QKH71" s="28">
        <f>QKC71+QKE71+QKG71</f>
        <v>1.6896000000000002</v>
      </c>
      <c r="QTR71" s="23"/>
      <c r="QTS71" s="24"/>
      <c r="QTT71" s="25" t="s">
        <v>17</v>
      </c>
      <c r="QTU71" s="26" t="s">
        <v>16</v>
      </c>
      <c r="QTV71" s="98">
        <v>2.4E-2</v>
      </c>
      <c r="QTW71" s="27">
        <f>QTW67*QTV71</f>
        <v>0.52800000000000002</v>
      </c>
      <c r="QTX71" s="26">
        <v>3.2</v>
      </c>
      <c r="QTY71" s="27">
        <f>QTX71*QTW71</f>
        <v>1.6896000000000002</v>
      </c>
      <c r="QTZ71" s="26"/>
      <c r="QUA71" s="27"/>
      <c r="QUB71" s="26"/>
      <c r="QUC71" s="27"/>
      <c r="QUD71" s="28">
        <f>QTY71+QUA71+QUC71</f>
        <v>1.6896000000000002</v>
      </c>
      <c r="RDN71" s="23"/>
      <c r="RDO71" s="24"/>
      <c r="RDP71" s="25" t="s">
        <v>17</v>
      </c>
      <c r="RDQ71" s="26" t="s">
        <v>16</v>
      </c>
      <c r="RDR71" s="98">
        <v>2.4E-2</v>
      </c>
      <c r="RDS71" s="27">
        <f>RDS67*RDR71</f>
        <v>0.52800000000000002</v>
      </c>
      <c r="RDT71" s="26">
        <v>3.2</v>
      </c>
      <c r="RDU71" s="27">
        <f>RDT71*RDS71</f>
        <v>1.6896000000000002</v>
      </c>
      <c r="RDV71" s="26"/>
      <c r="RDW71" s="27"/>
      <c r="RDX71" s="26"/>
      <c r="RDY71" s="27"/>
      <c r="RDZ71" s="28">
        <f>RDU71+RDW71+RDY71</f>
        <v>1.6896000000000002</v>
      </c>
      <c r="RNJ71" s="23"/>
      <c r="RNK71" s="24"/>
      <c r="RNL71" s="25" t="s">
        <v>17</v>
      </c>
      <c r="RNM71" s="26" t="s">
        <v>16</v>
      </c>
      <c r="RNN71" s="98">
        <v>2.4E-2</v>
      </c>
      <c r="RNO71" s="27">
        <f>RNO67*RNN71</f>
        <v>0.52800000000000002</v>
      </c>
      <c r="RNP71" s="26">
        <v>3.2</v>
      </c>
      <c r="RNQ71" s="27">
        <f>RNP71*RNO71</f>
        <v>1.6896000000000002</v>
      </c>
      <c r="RNR71" s="26"/>
      <c r="RNS71" s="27"/>
      <c r="RNT71" s="26"/>
      <c r="RNU71" s="27"/>
      <c r="RNV71" s="28">
        <f>RNQ71+RNS71+RNU71</f>
        <v>1.6896000000000002</v>
      </c>
      <c r="RXF71" s="23"/>
      <c r="RXG71" s="24"/>
      <c r="RXH71" s="25" t="s">
        <v>17</v>
      </c>
      <c r="RXI71" s="26" t="s">
        <v>16</v>
      </c>
      <c r="RXJ71" s="98">
        <v>2.4E-2</v>
      </c>
      <c r="RXK71" s="27">
        <f>RXK67*RXJ71</f>
        <v>0.52800000000000002</v>
      </c>
      <c r="RXL71" s="26">
        <v>3.2</v>
      </c>
      <c r="RXM71" s="27">
        <f>RXL71*RXK71</f>
        <v>1.6896000000000002</v>
      </c>
      <c r="RXN71" s="26"/>
      <c r="RXO71" s="27"/>
      <c r="RXP71" s="26"/>
      <c r="RXQ71" s="27"/>
      <c r="RXR71" s="28">
        <f>RXM71+RXO71+RXQ71</f>
        <v>1.6896000000000002</v>
      </c>
      <c r="SHB71" s="23"/>
      <c r="SHC71" s="24"/>
      <c r="SHD71" s="25" t="s">
        <v>17</v>
      </c>
      <c r="SHE71" s="26" t="s">
        <v>16</v>
      </c>
      <c r="SHF71" s="98">
        <v>2.4E-2</v>
      </c>
      <c r="SHG71" s="27">
        <f>SHG67*SHF71</f>
        <v>0.52800000000000002</v>
      </c>
      <c r="SHH71" s="26">
        <v>3.2</v>
      </c>
      <c r="SHI71" s="27">
        <f>SHH71*SHG71</f>
        <v>1.6896000000000002</v>
      </c>
      <c r="SHJ71" s="26"/>
      <c r="SHK71" s="27"/>
      <c r="SHL71" s="26"/>
      <c r="SHM71" s="27"/>
      <c r="SHN71" s="28">
        <f>SHI71+SHK71+SHM71</f>
        <v>1.6896000000000002</v>
      </c>
      <c r="SQX71" s="23"/>
      <c r="SQY71" s="24"/>
      <c r="SQZ71" s="25" t="s">
        <v>17</v>
      </c>
      <c r="SRA71" s="26" t="s">
        <v>16</v>
      </c>
      <c r="SRB71" s="98">
        <v>2.4E-2</v>
      </c>
      <c r="SRC71" s="27">
        <f>SRC67*SRB71</f>
        <v>0.52800000000000002</v>
      </c>
      <c r="SRD71" s="26">
        <v>3.2</v>
      </c>
      <c r="SRE71" s="27">
        <f>SRD71*SRC71</f>
        <v>1.6896000000000002</v>
      </c>
      <c r="SRF71" s="26"/>
      <c r="SRG71" s="27"/>
      <c r="SRH71" s="26"/>
      <c r="SRI71" s="27"/>
      <c r="SRJ71" s="28">
        <f>SRE71+SRG71+SRI71</f>
        <v>1.6896000000000002</v>
      </c>
      <c r="TAT71" s="23"/>
      <c r="TAU71" s="24"/>
      <c r="TAV71" s="25" t="s">
        <v>17</v>
      </c>
      <c r="TAW71" s="26" t="s">
        <v>16</v>
      </c>
      <c r="TAX71" s="98">
        <v>2.4E-2</v>
      </c>
      <c r="TAY71" s="27">
        <f>TAY67*TAX71</f>
        <v>0.52800000000000002</v>
      </c>
      <c r="TAZ71" s="26">
        <v>3.2</v>
      </c>
      <c r="TBA71" s="27">
        <f>TAZ71*TAY71</f>
        <v>1.6896000000000002</v>
      </c>
      <c r="TBB71" s="26"/>
      <c r="TBC71" s="27"/>
      <c r="TBD71" s="26"/>
      <c r="TBE71" s="27"/>
      <c r="TBF71" s="28">
        <f>TBA71+TBC71+TBE71</f>
        <v>1.6896000000000002</v>
      </c>
      <c r="TKP71" s="23"/>
      <c r="TKQ71" s="24"/>
      <c r="TKR71" s="25" t="s">
        <v>17</v>
      </c>
      <c r="TKS71" s="26" t="s">
        <v>16</v>
      </c>
      <c r="TKT71" s="98">
        <v>2.4E-2</v>
      </c>
      <c r="TKU71" s="27">
        <f>TKU67*TKT71</f>
        <v>0.52800000000000002</v>
      </c>
      <c r="TKV71" s="26">
        <v>3.2</v>
      </c>
      <c r="TKW71" s="27">
        <f>TKV71*TKU71</f>
        <v>1.6896000000000002</v>
      </c>
      <c r="TKX71" s="26"/>
      <c r="TKY71" s="27"/>
      <c r="TKZ71" s="26"/>
      <c r="TLA71" s="27"/>
      <c r="TLB71" s="28">
        <f>TKW71+TKY71+TLA71</f>
        <v>1.6896000000000002</v>
      </c>
      <c r="TUL71" s="23"/>
      <c r="TUM71" s="24"/>
      <c r="TUN71" s="25" t="s">
        <v>17</v>
      </c>
      <c r="TUO71" s="26" t="s">
        <v>16</v>
      </c>
      <c r="TUP71" s="98">
        <v>2.4E-2</v>
      </c>
      <c r="TUQ71" s="27">
        <f>TUQ67*TUP71</f>
        <v>0.52800000000000002</v>
      </c>
      <c r="TUR71" s="26">
        <v>3.2</v>
      </c>
      <c r="TUS71" s="27">
        <f>TUR71*TUQ71</f>
        <v>1.6896000000000002</v>
      </c>
      <c r="TUT71" s="26"/>
      <c r="TUU71" s="27"/>
      <c r="TUV71" s="26"/>
      <c r="TUW71" s="27"/>
      <c r="TUX71" s="28">
        <f>TUS71+TUU71+TUW71</f>
        <v>1.6896000000000002</v>
      </c>
      <c r="UEH71" s="23"/>
      <c r="UEI71" s="24"/>
      <c r="UEJ71" s="25" t="s">
        <v>17</v>
      </c>
      <c r="UEK71" s="26" t="s">
        <v>16</v>
      </c>
      <c r="UEL71" s="98">
        <v>2.4E-2</v>
      </c>
      <c r="UEM71" s="27">
        <f>UEM67*UEL71</f>
        <v>0.52800000000000002</v>
      </c>
      <c r="UEN71" s="26">
        <v>3.2</v>
      </c>
      <c r="UEO71" s="27">
        <f>UEN71*UEM71</f>
        <v>1.6896000000000002</v>
      </c>
      <c r="UEP71" s="26"/>
      <c r="UEQ71" s="27"/>
      <c r="UER71" s="26"/>
      <c r="UES71" s="27"/>
      <c r="UET71" s="28">
        <f>UEO71+UEQ71+UES71</f>
        <v>1.6896000000000002</v>
      </c>
      <c r="UOD71" s="23"/>
      <c r="UOE71" s="24"/>
      <c r="UOF71" s="25" t="s">
        <v>17</v>
      </c>
      <c r="UOG71" s="26" t="s">
        <v>16</v>
      </c>
      <c r="UOH71" s="98">
        <v>2.4E-2</v>
      </c>
      <c r="UOI71" s="27">
        <f>UOI67*UOH71</f>
        <v>0.52800000000000002</v>
      </c>
      <c r="UOJ71" s="26">
        <v>3.2</v>
      </c>
      <c r="UOK71" s="27">
        <f>UOJ71*UOI71</f>
        <v>1.6896000000000002</v>
      </c>
      <c r="UOL71" s="26"/>
      <c r="UOM71" s="27"/>
      <c r="UON71" s="26"/>
      <c r="UOO71" s="27"/>
      <c r="UOP71" s="28">
        <f>UOK71+UOM71+UOO71</f>
        <v>1.6896000000000002</v>
      </c>
      <c r="UXZ71" s="23"/>
      <c r="UYA71" s="24"/>
      <c r="UYB71" s="25" t="s">
        <v>17</v>
      </c>
      <c r="UYC71" s="26" t="s">
        <v>16</v>
      </c>
      <c r="UYD71" s="98">
        <v>2.4E-2</v>
      </c>
      <c r="UYE71" s="27">
        <f>UYE67*UYD71</f>
        <v>0.52800000000000002</v>
      </c>
      <c r="UYF71" s="26">
        <v>3.2</v>
      </c>
      <c r="UYG71" s="27">
        <f>UYF71*UYE71</f>
        <v>1.6896000000000002</v>
      </c>
      <c r="UYH71" s="26"/>
      <c r="UYI71" s="27"/>
      <c r="UYJ71" s="26"/>
      <c r="UYK71" s="27"/>
      <c r="UYL71" s="28">
        <f>UYG71+UYI71+UYK71</f>
        <v>1.6896000000000002</v>
      </c>
      <c r="VHV71" s="23"/>
      <c r="VHW71" s="24"/>
      <c r="VHX71" s="25" t="s">
        <v>17</v>
      </c>
      <c r="VHY71" s="26" t="s">
        <v>16</v>
      </c>
      <c r="VHZ71" s="98">
        <v>2.4E-2</v>
      </c>
      <c r="VIA71" s="27">
        <f>VIA67*VHZ71</f>
        <v>0.52800000000000002</v>
      </c>
      <c r="VIB71" s="26">
        <v>3.2</v>
      </c>
      <c r="VIC71" s="27">
        <f>VIB71*VIA71</f>
        <v>1.6896000000000002</v>
      </c>
      <c r="VID71" s="26"/>
      <c r="VIE71" s="27"/>
      <c r="VIF71" s="26"/>
      <c r="VIG71" s="27"/>
      <c r="VIH71" s="28">
        <f>VIC71+VIE71+VIG71</f>
        <v>1.6896000000000002</v>
      </c>
      <c r="VRR71" s="23"/>
      <c r="VRS71" s="24"/>
      <c r="VRT71" s="25" t="s">
        <v>17</v>
      </c>
      <c r="VRU71" s="26" t="s">
        <v>16</v>
      </c>
      <c r="VRV71" s="98">
        <v>2.4E-2</v>
      </c>
      <c r="VRW71" s="27">
        <f>VRW67*VRV71</f>
        <v>0.52800000000000002</v>
      </c>
      <c r="VRX71" s="26">
        <v>3.2</v>
      </c>
      <c r="VRY71" s="27">
        <f>VRX71*VRW71</f>
        <v>1.6896000000000002</v>
      </c>
      <c r="VRZ71" s="26"/>
      <c r="VSA71" s="27"/>
      <c r="VSB71" s="26"/>
      <c r="VSC71" s="27"/>
      <c r="VSD71" s="28">
        <f>VRY71+VSA71+VSC71</f>
        <v>1.6896000000000002</v>
      </c>
      <c r="WBN71" s="23"/>
      <c r="WBO71" s="24"/>
      <c r="WBP71" s="25" t="s">
        <v>17</v>
      </c>
      <c r="WBQ71" s="26" t="s">
        <v>16</v>
      </c>
      <c r="WBR71" s="98">
        <v>2.4E-2</v>
      </c>
      <c r="WBS71" s="27">
        <f>WBS67*WBR71</f>
        <v>0.52800000000000002</v>
      </c>
      <c r="WBT71" s="26">
        <v>3.2</v>
      </c>
      <c r="WBU71" s="27">
        <f>WBT71*WBS71</f>
        <v>1.6896000000000002</v>
      </c>
      <c r="WBV71" s="26"/>
      <c r="WBW71" s="27"/>
      <c r="WBX71" s="26"/>
      <c r="WBY71" s="27"/>
      <c r="WBZ71" s="28">
        <f>WBU71+WBW71+WBY71</f>
        <v>1.6896000000000002</v>
      </c>
      <c r="WLJ71" s="23"/>
      <c r="WLK71" s="24"/>
      <c r="WLL71" s="25" t="s">
        <v>17</v>
      </c>
      <c r="WLM71" s="26" t="s">
        <v>16</v>
      </c>
      <c r="WLN71" s="98">
        <v>2.4E-2</v>
      </c>
      <c r="WLO71" s="27">
        <f>WLO67*WLN71</f>
        <v>0.52800000000000002</v>
      </c>
      <c r="WLP71" s="26">
        <v>3.2</v>
      </c>
      <c r="WLQ71" s="27">
        <f>WLP71*WLO71</f>
        <v>1.6896000000000002</v>
      </c>
      <c r="WLR71" s="26"/>
      <c r="WLS71" s="27"/>
      <c r="WLT71" s="26"/>
      <c r="WLU71" s="27"/>
      <c r="WLV71" s="28">
        <f>WLQ71+WLS71+WLU71</f>
        <v>1.6896000000000002</v>
      </c>
      <c r="WVF71" s="23"/>
      <c r="WVG71" s="24"/>
      <c r="WVH71" s="25" t="s">
        <v>17</v>
      </c>
      <c r="WVI71" s="26" t="s">
        <v>16</v>
      </c>
      <c r="WVJ71" s="98">
        <v>2.4E-2</v>
      </c>
      <c r="WVK71" s="27">
        <f>WVK67*WVJ71</f>
        <v>0.52800000000000002</v>
      </c>
      <c r="WVL71" s="26">
        <v>3.2</v>
      </c>
      <c r="WVM71" s="27">
        <f>WVL71*WVK71</f>
        <v>1.6896000000000002</v>
      </c>
      <c r="WVN71" s="26"/>
      <c r="WVO71" s="27"/>
      <c r="WVP71" s="26"/>
      <c r="WVQ71" s="27"/>
      <c r="WVR71" s="28">
        <f>WVM71+WVO71+WVQ71</f>
        <v>1.6896000000000002</v>
      </c>
    </row>
    <row r="72" spans="1:16138" s="158" customFormat="1" ht="39.75" customHeight="1" x14ac:dyDescent="0.25">
      <c r="A72" s="153">
        <v>16</v>
      </c>
      <c r="B72" s="162" t="s">
        <v>58</v>
      </c>
      <c r="C72" s="159" t="s">
        <v>176</v>
      </c>
      <c r="D72" s="155" t="s">
        <v>48</v>
      </c>
      <c r="E72" s="155"/>
      <c r="F72" s="156">
        <v>5</v>
      </c>
      <c r="G72" s="155"/>
      <c r="H72" s="156"/>
      <c r="I72" s="155"/>
      <c r="J72" s="156"/>
      <c r="K72" s="155"/>
      <c r="L72" s="156"/>
      <c r="M72" s="157"/>
      <c r="IT72" s="153">
        <v>18</v>
      </c>
      <c r="IU72" s="162" t="s">
        <v>58</v>
      </c>
      <c r="IV72" s="159" t="s">
        <v>59</v>
      </c>
      <c r="IW72" s="155" t="s">
        <v>48</v>
      </c>
      <c r="IX72" s="155"/>
      <c r="IY72" s="156">
        <v>22</v>
      </c>
      <c r="IZ72" s="155"/>
      <c r="JA72" s="156"/>
      <c r="JB72" s="155"/>
      <c r="JC72" s="156"/>
      <c r="JD72" s="155"/>
      <c r="JE72" s="156"/>
      <c r="JF72" s="157"/>
      <c r="SP72" s="153">
        <v>18</v>
      </c>
      <c r="SQ72" s="162" t="s">
        <v>58</v>
      </c>
      <c r="SR72" s="159" t="s">
        <v>59</v>
      </c>
      <c r="SS72" s="155" t="s">
        <v>48</v>
      </c>
      <c r="ST72" s="155"/>
      <c r="SU72" s="156">
        <v>22</v>
      </c>
      <c r="SV72" s="155"/>
      <c r="SW72" s="156"/>
      <c r="SX72" s="155"/>
      <c r="SY72" s="156"/>
      <c r="SZ72" s="155"/>
      <c r="TA72" s="156"/>
      <c r="TB72" s="157"/>
      <c r="ACL72" s="153">
        <v>18</v>
      </c>
      <c r="ACM72" s="162" t="s">
        <v>58</v>
      </c>
      <c r="ACN72" s="159" t="s">
        <v>59</v>
      </c>
      <c r="ACO72" s="155" t="s">
        <v>48</v>
      </c>
      <c r="ACP72" s="155"/>
      <c r="ACQ72" s="156">
        <v>22</v>
      </c>
      <c r="ACR72" s="155"/>
      <c r="ACS72" s="156"/>
      <c r="ACT72" s="155"/>
      <c r="ACU72" s="156"/>
      <c r="ACV72" s="155"/>
      <c r="ACW72" s="156"/>
      <c r="ACX72" s="157"/>
      <c r="AMH72" s="153">
        <v>18</v>
      </c>
      <c r="AMI72" s="162" t="s">
        <v>58</v>
      </c>
      <c r="AMJ72" s="159" t="s">
        <v>59</v>
      </c>
      <c r="AMK72" s="155" t="s">
        <v>48</v>
      </c>
      <c r="AML72" s="155"/>
      <c r="AMM72" s="156">
        <v>22</v>
      </c>
      <c r="AMN72" s="155"/>
      <c r="AMO72" s="156"/>
      <c r="AMP72" s="155"/>
      <c r="AMQ72" s="156"/>
      <c r="AMR72" s="155"/>
      <c r="AMS72" s="156"/>
      <c r="AMT72" s="157"/>
      <c r="AWD72" s="153">
        <v>18</v>
      </c>
      <c r="AWE72" s="162" t="s">
        <v>58</v>
      </c>
      <c r="AWF72" s="159" t="s">
        <v>59</v>
      </c>
      <c r="AWG72" s="155" t="s">
        <v>48</v>
      </c>
      <c r="AWH72" s="155"/>
      <c r="AWI72" s="156">
        <v>22</v>
      </c>
      <c r="AWJ72" s="155"/>
      <c r="AWK72" s="156"/>
      <c r="AWL72" s="155"/>
      <c r="AWM72" s="156"/>
      <c r="AWN72" s="155"/>
      <c r="AWO72" s="156"/>
      <c r="AWP72" s="157"/>
      <c r="BFZ72" s="153">
        <v>18</v>
      </c>
      <c r="BGA72" s="162" t="s">
        <v>58</v>
      </c>
      <c r="BGB72" s="159" t="s">
        <v>59</v>
      </c>
      <c r="BGC72" s="155" t="s">
        <v>48</v>
      </c>
      <c r="BGD72" s="155"/>
      <c r="BGE72" s="156">
        <v>22</v>
      </c>
      <c r="BGF72" s="155"/>
      <c r="BGG72" s="156"/>
      <c r="BGH72" s="155"/>
      <c r="BGI72" s="156"/>
      <c r="BGJ72" s="155"/>
      <c r="BGK72" s="156"/>
      <c r="BGL72" s="157"/>
      <c r="BPV72" s="153">
        <v>18</v>
      </c>
      <c r="BPW72" s="162" t="s">
        <v>58</v>
      </c>
      <c r="BPX72" s="159" t="s">
        <v>59</v>
      </c>
      <c r="BPY72" s="155" t="s">
        <v>48</v>
      </c>
      <c r="BPZ72" s="155"/>
      <c r="BQA72" s="156">
        <v>22</v>
      </c>
      <c r="BQB72" s="155"/>
      <c r="BQC72" s="156"/>
      <c r="BQD72" s="155"/>
      <c r="BQE72" s="156"/>
      <c r="BQF72" s="155"/>
      <c r="BQG72" s="156"/>
      <c r="BQH72" s="157"/>
      <c r="BZR72" s="153">
        <v>18</v>
      </c>
      <c r="BZS72" s="162" t="s">
        <v>58</v>
      </c>
      <c r="BZT72" s="159" t="s">
        <v>59</v>
      </c>
      <c r="BZU72" s="155" t="s">
        <v>48</v>
      </c>
      <c r="BZV72" s="155"/>
      <c r="BZW72" s="156">
        <v>22</v>
      </c>
      <c r="BZX72" s="155"/>
      <c r="BZY72" s="156"/>
      <c r="BZZ72" s="155"/>
      <c r="CAA72" s="156"/>
      <c r="CAB72" s="155"/>
      <c r="CAC72" s="156"/>
      <c r="CAD72" s="157"/>
      <c r="CJN72" s="153">
        <v>18</v>
      </c>
      <c r="CJO72" s="162" t="s">
        <v>58</v>
      </c>
      <c r="CJP72" s="159" t="s">
        <v>59</v>
      </c>
      <c r="CJQ72" s="155" t="s">
        <v>48</v>
      </c>
      <c r="CJR72" s="155"/>
      <c r="CJS72" s="156">
        <v>22</v>
      </c>
      <c r="CJT72" s="155"/>
      <c r="CJU72" s="156"/>
      <c r="CJV72" s="155"/>
      <c r="CJW72" s="156"/>
      <c r="CJX72" s="155"/>
      <c r="CJY72" s="156"/>
      <c r="CJZ72" s="157"/>
      <c r="CTJ72" s="153">
        <v>18</v>
      </c>
      <c r="CTK72" s="162" t="s">
        <v>58</v>
      </c>
      <c r="CTL72" s="159" t="s">
        <v>59</v>
      </c>
      <c r="CTM72" s="155" t="s">
        <v>48</v>
      </c>
      <c r="CTN72" s="155"/>
      <c r="CTO72" s="156">
        <v>22</v>
      </c>
      <c r="CTP72" s="155"/>
      <c r="CTQ72" s="156"/>
      <c r="CTR72" s="155"/>
      <c r="CTS72" s="156"/>
      <c r="CTT72" s="155"/>
      <c r="CTU72" s="156"/>
      <c r="CTV72" s="157"/>
      <c r="DDF72" s="153">
        <v>18</v>
      </c>
      <c r="DDG72" s="162" t="s">
        <v>58</v>
      </c>
      <c r="DDH72" s="159" t="s">
        <v>59</v>
      </c>
      <c r="DDI72" s="155" t="s">
        <v>48</v>
      </c>
      <c r="DDJ72" s="155"/>
      <c r="DDK72" s="156">
        <v>22</v>
      </c>
      <c r="DDL72" s="155"/>
      <c r="DDM72" s="156"/>
      <c r="DDN72" s="155"/>
      <c r="DDO72" s="156"/>
      <c r="DDP72" s="155"/>
      <c r="DDQ72" s="156"/>
      <c r="DDR72" s="157"/>
      <c r="DNB72" s="153">
        <v>18</v>
      </c>
      <c r="DNC72" s="162" t="s">
        <v>58</v>
      </c>
      <c r="DND72" s="159" t="s">
        <v>59</v>
      </c>
      <c r="DNE72" s="155" t="s">
        <v>48</v>
      </c>
      <c r="DNF72" s="155"/>
      <c r="DNG72" s="156">
        <v>22</v>
      </c>
      <c r="DNH72" s="155"/>
      <c r="DNI72" s="156"/>
      <c r="DNJ72" s="155"/>
      <c r="DNK72" s="156"/>
      <c r="DNL72" s="155"/>
      <c r="DNM72" s="156"/>
      <c r="DNN72" s="157"/>
      <c r="DWX72" s="153">
        <v>18</v>
      </c>
      <c r="DWY72" s="162" t="s">
        <v>58</v>
      </c>
      <c r="DWZ72" s="159" t="s">
        <v>59</v>
      </c>
      <c r="DXA72" s="155" t="s">
        <v>48</v>
      </c>
      <c r="DXB72" s="155"/>
      <c r="DXC72" s="156">
        <v>22</v>
      </c>
      <c r="DXD72" s="155"/>
      <c r="DXE72" s="156"/>
      <c r="DXF72" s="155"/>
      <c r="DXG72" s="156"/>
      <c r="DXH72" s="155"/>
      <c r="DXI72" s="156"/>
      <c r="DXJ72" s="157"/>
      <c r="EGT72" s="153">
        <v>18</v>
      </c>
      <c r="EGU72" s="162" t="s">
        <v>58</v>
      </c>
      <c r="EGV72" s="159" t="s">
        <v>59</v>
      </c>
      <c r="EGW72" s="155" t="s">
        <v>48</v>
      </c>
      <c r="EGX72" s="155"/>
      <c r="EGY72" s="156">
        <v>22</v>
      </c>
      <c r="EGZ72" s="155"/>
      <c r="EHA72" s="156"/>
      <c r="EHB72" s="155"/>
      <c r="EHC72" s="156"/>
      <c r="EHD72" s="155"/>
      <c r="EHE72" s="156"/>
      <c r="EHF72" s="157"/>
      <c r="EQP72" s="153">
        <v>18</v>
      </c>
      <c r="EQQ72" s="162" t="s">
        <v>58</v>
      </c>
      <c r="EQR72" s="159" t="s">
        <v>59</v>
      </c>
      <c r="EQS72" s="155" t="s">
        <v>48</v>
      </c>
      <c r="EQT72" s="155"/>
      <c r="EQU72" s="156">
        <v>22</v>
      </c>
      <c r="EQV72" s="155"/>
      <c r="EQW72" s="156"/>
      <c r="EQX72" s="155"/>
      <c r="EQY72" s="156"/>
      <c r="EQZ72" s="155"/>
      <c r="ERA72" s="156"/>
      <c r="ERB72" s="157"/>
      <c r="FAL72" s="153">
        <v>18</v>
      </c>
      <c r="FAM72" s="162" t="s">
        <v>58</v>
      </c>
      <c r="FAN72" s="159" t="s">
        <v>59</v>
      </c>
      <c r="FAO72" s="155" t="s">
        <v>48</v>
      </c>
      <c r="FAP72" s="155"/>
      <c r="FAQ72" s="156">
        <v>22</v>
      </c>
      <c r="FAR72" s="155"/>
      <c r="FAS72" s="156"/>
      <c r="FAT72" s="155"/>
      <c r="FAU72" s="156"/>
      <c r="FAV72" s="155"/>
      <c r="FAW72" s="156"/>
      <c r="FAX72" s="157"/>
      <c r="FKH72" s="153">
        <v>18</v>
      </c>
      <c r="FKI72" s="162" t="s">
        <v>58</v>
      </c>
      <c r="FKJ72" s="159" t="s">
        <v>59</v>
      </c>
      <c r="FKK72" s="155" t="s">
        <v>48</v>
      </c>
      <c r="FKL72" s="155"/>
      <c r="FKM72" s="156">
        <v>22</v>
      </c>
      <c r="FKN72" s="155"/>
      <c r="FKO72" s="156"/>
      <c r="FKP72" s="155"/>
      <c r="FKQ72" s="156"/>
      <c r="FKR72" s="155"/>
      <c r="FKS72" s="156"/>
      <c r="FKT72" s="157"/>
      <c r="FUD72" s="153">
        <v>18</v>
      </c>
      <c r="FUE72" s="162" t="s">
        <v>58</v>
      </c>
      <c r="FUF72" s="159" t="s">
        <v>59</v>
      </c>
      <c r="FUG72" s="155" t="s">
        <v>48</v>
      </c>
      <c r="FUH72" s="155"/>
      <c r="FUI72" s="156">
        <v>22</v>
      </c>
      <c r="FUJ72" s="155"/>
      <c r="FUK72" s="156"/>
      <c r="FUL72" s="155"/>
      <c r="FUM72" s="156"/>
      <c r="FUN72" s="155"/>
      <c r="FUO72" s="156"/>
      <c r="FUP72" s="157"/>
      <c r="GDZ72" s="153">
        <v>18</v>
      </c>
      <c r="GEA72" s="162" t="s">
        <v>58</v>
      </c>
      <c r="GEB72" s="159" t="s">
        <v>59</v>
      </c>
      <c r="GEC72" s="155" t="s">
        <v>48</v>
      </c>
      <c r="GED72" s="155"/>
      <c r="GEE72" s="156">
        <v>22</v>
      </c>
      <c r="GEF72" s="155"/>
      <c r="GEG72" s="156"/>
      <c r="GEH72" s="155"/>
      <c r="GEI72" s="156"/>
      <c r="GEJ72" s="155"/>
      <c r="GEK72" s="156"/>
      <c r="GEL72" s="157"/>
      <c r="GNV72" s="153">
        <v>18</v>
      </c>
      <c r="GNW72" s="162" t="s">
        <v>58</v>
      </c>
      <c r="GNX72" s="159" t="s">
        <v>59</v>
      </c>
      <c r="GNY72" s="155" t="s">
        <v>48</v>
      </c>
      <c r="GNZ72" s="155"/>
      <c r="GOA72" s="156">
        <v>22</v>
      </c>
      <c r="GOB72" s="155"/>
      <c r="GOC72" s="156"/>
      <c r="GOD72" s="155"/>
      <c r="GOE72" s="156"/>
      <c r="GOF72" s="155"/>
      <c r="GOG72" s="156"/>
      <c r="GOH72" s="157"/>
      <c r="GXR72" s="153">
        <v>18</v>
      </c>
      <c r="GXS72" s="162" t="s">
        <v>58</v>
      </c>
      <c r="GXT72" s="159" t="s">
        <v>59</v>
      </c>
      <c r="GXU72" s="155" t="s">
        <v>48</v>
      </c>
      <c r="GXV72" s="155"/>
      <c r="GXW72" s="156">
        <v>22</v>
      </c>
      <c r="GXX72" s="155"/>
      <c r="GXY72" s="156"/>
      <c r="GXZ72" s="155"/>
      <c r="GYA72" s="156"/>
      <c r="GYB72" s="155"/>
      <c r="GYC72" s="156"/>
      <c r="GYD72" s="157"/>
      <c r="HHN72" s="153">
        <v>18</v>
      </c>
      <c r="HHO72" s="162" t="s">
        <v>58</v>
      </c>
      <c r="HHP72" s="159" t="s">
        <v>59</v>
      </c>
      <c r="HHQ72" s="155" t="s">
        <v>48</v>
      </c>
      <c r="HHR72" s="155"/>
      <c r="HHS72" s="156">
        <v>22</v>
      </c>
      <c r="HHT72" s="155"/>
      <c r="HHU72" s="156"/>
      <c r="HHV72" s="155"/>
      <c r="HHW72" s="156"/>
      <c r="HHX72" s="155"/>
      <c r="HHY72" s="156"/>
      <c r="HHZ72" s="157"/>
      <c r="HRJ72" s="153">
        <v>18</v>
      </c>
      <c r="HRK72" s="162" t="s">
        <v>58</v>
      </c>
      <c r="HRL72" s="159" t="s">
        <v>59</v>
      </c>
      <c r="HRM72" s="155" t="s">
        <v>48</v>
      </c>
      <c r="HRN72" s="155"/>
      <c r="HRO72" s="156">
        <v>22</v>
      </c>
      <c r="HRP72" s="155"/>
      <c r="HRQ72" s="156"/>
      <c r="HRR72" s="155"/>
      <c r="HRS72" s="156"/>
      <c r="HRT72" s="155"/>
      <c r="HRU72" s="156"/>
      <c r="HRV72" s="157"/>
      <c r="IBF72" s="153">
        <v>18</v>
      </c>
      <c r="IBG72" s="162" t="s">
        <v>58</v>
      </c>
      <c r="IBH72" s="159" t="s">
        <v>59</v>
      </c>
      <c r="IBI72" s="155" t="s">
        <v>48</v>
      </c>
      <c r="IBJ72" s="155"/>
      <c r="IBK72" s="156">
        <v>22</v>
      </c>
      <c r="IBL72" s="155"/>
      <c r="IBM72" s="156"/>
      <c r="IBN72" s="155"/>
      <c r="IBO72" s="156"/>
      <c r="IBP72" s="155"/>
      <c r="IBQ72" s="156"/>
      <c r="IBR72" s="157"/>
      <c r="ILB72" s="153">
        <v>18</v>
      </c>
      <c r="ILC72" s="162" t="s">
        <v>58</v>
      </c>
      <c r="ILD72" s="159" t="s">
        <v>59</v>
      </c>
      <c r="ILE72" s="155" t="s">
        <v>48</v>
      </c>
      <c r="ILF72" s="155"/>
      <c r="ILG72" s="156">
        <v>22</v>
      </c>
      <c r="ILH72" s="155"/>
      <c r="ILI72" s="156"/>
      <c r="ILJ72" s="155"/>
      <c r="ILK72" s="156"/>
      <c r="ILL72" s="155"/>
      <c r="ILM72" s="156"/>
      <c r="ILN72" s="157"/>
      <c r="IUX72" s="153">
        <v>18</v>
      </c>
      <c r="IUY72" s="162" t="s">
        <v>58</v>
      </c>
      <c r="IUZ72" s="159" t="s">
        <v>59</v>
      </c>
      <c r="IVA72" s="155" t="s">
        <v>48</v>
      </c>
      <c r="IVB72" s="155"/>
      <c r="IVC72" s="156">
        <v>22</v>
      </c>
      <c r="IVD72" s="155"/>
      <c r="IVE72" s="156"/>
      <c r="IVF72" s="155"/>
      <c r="IVG72" s="156"/>
      <c r="IVH72" s="155"/>
      <c r="IVI72" s="156"/>
      <c r="IVJ72" s="157"/>
      <c r="JET72" s="153">
        <v>18</v>
      </c>
      <c r="JEU72" s="162" t="s">
        <v>58</v>
      </c>
      <c r="JEV72" s="159" t="s">
        <v>59</v>
      </c>
      <c r="JEW72" s="155" t="s">
        <v>48</v>
      </c>
      <c r="JEX72" s="155"/>
      <c r="JEY72" s="156">
        <v>22</v>
      </c>
      <c r="JEZ72" s="155"/>
      <c r="JFA72" s="156"/>
      <c r="JFB72" s="155"/>
      <c r="JFC72" s="156"/>
      <c r="JFD72" s="155"/>
      <c r="JFE72" s="156"/>
      <c r="JFF72" s="157"/>
      <c r="JOP72" s="153">
        <v>18</v>
      </c>
      <c r="JOQ72" s="162" t="s">
        <v>58</v>
      </c>
      <c r="JOR72" s="159" t="s">
        <v>59</v>
      </c>
      <c r="JOS72" s="155" t="s">
        <v>48</v>
      </c>
      <c r="JOT72" s="155"/>
      <c r="JOU72" s="156">
        <v>22</v>
      </c>
      <c r="JOV72" s="155"/>
      <c r="JOW72" s="156"/>
      <c r="JOX72" s="155"/>
      <c r="JOY72" s="156"/>
      <c r="JOZ72" s="155"/>
      <c r="JPA72" s="156"/>
      <c r="JPB72" s="157"/>
      <c r="JYL72" s="153">
        <v>18</v>
      </c>
      <c r="JYM72" s="162" t="s">
        <v>58</v>
      </c>
      <c r="JYN72" s="159" t="s">
        <v>59</v>
      </c>
      <c r="JYO72" s="155" t="s">
        <v>48</v>
      </c>
      <c r="JYP72" s="155"/>
      <c r="JYQ72" s="156">
        <v>22</v>
      </c>
      <c r="JYR72" s="155"/>
      <c r="JYS72" s="156"/>
      <c r="JYT72" s="155"/>
      <c r="JYU72" s="156"/>
      <c r="JYV72" s="155"/>
      <c r="JYW72" s="156"/>
      <c r="JYX72" s="157"/>
      <c r="KIH72" s="153">
        <v>18</v>
      </c>
      <c r="KII72" s="162" t="s">
        <v>58</v>
      </c>
      <c r="KIJ72" s="159" t="s">
        <v>59</v>
      </c>
      <c r="KIK72" s="155" t="s">
        <v>48</v>
      </c>
      <c r="KIL72" s="155"/>
      <c r="KIM72" s="156">
        <v>22</v>
      </c>
      <c r="KIN72" s="155"/>
      <c r="KIO72" s="156"/>
      <c r="KIP72" s="155"/>
      <c r="KIQ72" s="156"/>
      <c r="KIR72" s="155"/>
      <c r="KIS72" s="156"/>
      <c r="KIT72" s="157"/>
      <c r="KSD72" s="153">
        <v>18</v>
      </c>
      <c r="KSE72" s="162" t="s">
        <v>58</v>
      </c>
      <c r="KSF72" s="159" t="s">
        <v>59</v>
      </c>
      <c r="KSG72" s="155" t="s">
        <v>48</v>
      </c>
      <c r="KSH72" s="155"/>
      <c r="KSI72" s="156">
        <v>22</v>
      </c>
      <c r="KSJ72" s="155"/>
      <c r="KSK72" s="156"/>
      <c r="KSL72" s="155"/>
      <c r="KSM72" s="156"/>
      <c r="KSN72" s="155"/>
      <c r="KSO72" s="156"/>
      <c r="KSP72" s="157"/>
      <c r="LBZ72" s="153">
        <v>18</v>
      </c>
      <c r="LCA72" s="162" t="s">
        <v>58</v>
      </c>
      <c r="LCB72" s="159" t="s">
        <v>59</v>
      </c>
      <c r="LCC72" s="155" t="s">
        <v>48</v>
      </c>
      <c r="LCD72" s="155"/>
      <c r="LCE72" s="156">
        <v>22</v>
      </c>
      <c r="LCF72" s="155"/>
      <c r="LCG72" s="156"/>
      <c r="LCH72" s="155"/>
      <c r="LCI72" s="156"/>
      <c r="LCJ72" s="155"/>
      <c r="LCK72" s="156"/>
      <c r="LCL72" s="157"/>
      <c r="LLV72" s="153">
        <v>18</v>
      </c>
      <c r="LLW72" s="162" t="s">
        <v>58</v>
      </c>
      <c r="LLX72" s="159" t="s">
        <v>59</v>
      </c>
      <c r="LLY72" s="155" t="s">
        <v>48</v>
      </c>
      <c r="LLZ72" s="155"/>
      <c r="LMA72" s="156">
        <v>22</v>
      </c>
      <c r="LMB72" s="155"/>
      <c r="LMC72" s="156"/>
      <c r="LMD72" s="155"/>
      <c r="LME72" s="156"/>
      <c r="LMF72" s="155"/>
      <c r="LMG72" s="156"/>
      <c r="LMH72" s="157"/>
      <c r="LVR72" s="153">
        <v>18</v>
      </c>
      <c r="LVS72" s="162" t="s">
        <v>58</v>
      </c>
      <c r="LVT72" s="159" t="s">
        <v>59</v>
      </c>
      <c r="LVU72" s="155" t="s">
        <v>48</v>
      </c>
      <c r="LVV72" s="155"/>
      <c r="LVW72" s="156">
        <v>22</v>
      </c>
      <c r="LVX72" s="155"/>
      <c r="LVY72" s="156"/>
      <c r="LVZ72" s="155"/>
      <c r="LWA72" s="156"/>
      <c r="LWB72" s="155"/>
      <c r="LWC72" s="156"/>
      <c r="LWD72" s="157"/>
      <c r="MFN72" s="153">
        <v>18</v>
      </c>
      <c r="MFO72" s="162" t="s">
        <v>58</v>
      </c>
      <c r="MFP72" s="159" t="s">
        <v>59</v>
      </c>
      <c r="MFQ72" s="155" t="s">
        <v>48</v>
      </c>
      <c r="MFR72" s="155"/>
      <c r="MFS72" s="156">
        <v>22</v>
      </c>
      <c r="MFT72" s="155"/>
      <c r="MFU72" s="156"/>
      <c r="MFV72" s="155"/>
      <c r="MFW72" s="156"/>
      <c r="MFX72" s="155"/>
      <c r="MFY72" s="156"/>
      <c r="MFZ72" s="157"/>
      <c r="MPJ72" s="153">
        <v>18</v>
      </c>
      <c r="MPK72" s="162" t="s">
        <v>58</v>
      </c>
      <c r="MPL72" s="159" t="s">
        <v>59</v>
      </c>
      <c r="MPM72" s="155" t="s">
        <v>48</v>
      </c>
      <c r="MPN72" s="155"/>
      <c r="MPO72" s="156">
        <v>22</v>
      </c>
      <c r="MPP72" s="155"/>
      <c r="MPQ72" s="156"/>
      <c r="MPR72" s="155"/>
      <c r="MPS72" s="156"/>
      <c r="MPT72" s="155"/>
      <c r="MPU72" s="156"/>
      <c r="MPV72" s="157"/>
      <c r="MZF72" s="153">
        <v>18</v>
      </c>
      <c r="MZG72" s="162" t="s">
        <v>58</v>
      </c>
      <c r="MZH72" s="159" t="s">
        <v>59</v>
      </c>
      <c r="MZI72" s="155" t="s">
        <v>48</v>
      </c>
      <c r="MZJ72" s="155"/>
      <c r="MZK72" s="156">
        <v>22</v>
      </c>
      <c r="MZL72" s="155"/>
      <c r="MZM72" s="156"/>
      <c r="MZN72" s="155"/>
      <c r="MZO72" s="156"/>
      <c r="MZP72" s="155"/>
      <c r="MZQ72" s="156"/>
      <c r="MZR72" s="157"/>
      <c r="NJB72" s="153">
        <v>18</v>
      </c>
      <c r="NJC72" s="162" t="s">
        <v>58</v>
      </c>
      <c r="NJD72" s="159" t="s">
        <v>59</v>
      </c>
      <c r="NJE72" s="155" t="s">
        <v>48</v>
      </c>
      <c r="NJF72" s="155"/>
      <c r="NJG72" s="156">
        <v>22</v>
      </c>
      <c r="NJH72" s="155"/>
      <c r="NJI72" s="156"/>
      <c r="NJJ72" s="155"/>
      <c r="NJK72" s="156"/>
      <c r="NJL72" s="155"/>
      <c r="NJM72" s="156"/>
      <c r="NJN72" s="157"/>
      <c r="NSX72" s="153">
        <v>18</v>
      </c>
      <c r="NSY72" s="162" t="s">
        <v>58</v>
      </c>
      <c r="NSZ72" s="159" t="s">
        <v>59</v>
      </c>
      <c r="NTA72" s="155" t="s">
        <v>48</v>
      </c>
      <c r="NTB72" s="155"/>
      <c r="NTC72" s="156">
        <v>22</v>
      </c>
      <c r="NTD72" s="155"/>
      <c r="NTE72" s="156"/>
      <c r="NTF72" s="155"/>
      <c r="NTG72" s="156"/>
      <c r="NTH72" s="155"/>
      <c r="NTI72" s="156"/>
      <c r="NTJ72" s="157"/>
      <c r="OCT72" s="153">
        <v>18</v>
      </c>
      <c r="OCU72" s="162" t="s">
        <v>58</v>
      </c>
      <c r="OCV72" s="159" t="s">
        <v>59</v>
      </c>
      <c r="OCW72" s="155" t="s">
        <v>48</v>
      </c>
      <c r="OCX72" s="155"/>
      <c r="OCY72" s="156">
        <v>22</v>
      </c>
      <c r="OCZ72" s="155"/>
      <c r="ODA72" s="156"/>
      <c r="ODB72" s="155"/>
      <c r="ODC72" s="156"/>
      <c r="ODD72" s="155"/>
      <c r="ODE72" s="156"/>
      <c r="ODF72" s="157"/>
      <c r="OMP72" s="153">
        <v>18</v>
      </c>
      <c r="OMQ72" s="162" t="s">
        <v>58</v>
      </c>
      <c r="OMR72" s="159" t="s">
        <v>59</v>
      </c>
      <c r="OMS72" s="155" t="s">
        <v>48</v>
      </c>
      <c r="OMT72" s="155"/>
      <c r="OMU72" s="156">
        <v>22</v>
      </c>
      <c r="OMV72" s="155"/>
      <c r="OMW72" s="156"/>
      <c r="OMX72" s="155"/>
      <c r="OMY72" s="156"/>
      <c r="OMZ72" s="155"/>
      <c r="ONA72" s="156"/>
      <c r="ONB72" s="157"/>
      <c r="OWL72" s="153">
        <v>18</v>
      </c>
      <c r="OWM72" s="162" t="s">
        <v>58</v>
      </c>
      <c r="OWN72" s="159" t="s">
        <v>59</v>
      </c>
      <c r="OWO72" s="155" t="s">
        <v>48</v>
      </c>
      <c r="OWP72" s="155"/>
      <c r="OWQ72" s="156">
        <v>22</v>
      </c>
      <c r="OWR72" s="155"/>
      <c r="OWS72" s="156"/>
      <c r="OWT72" s="155"/>
      <c r="OWU72" s="156"/>
      <c r="OWV72" s="155"/>
      <c r="OWW72" s="156"/>
      <c r="OWX72" s="157"/>
      <c r="PGH72" s="153">
        <v>18</v>
      </c>
      <c r="PGI72" s="162" t="s">
        <v>58</v>
      </c>
      <c r="PGJ72" s="159" t="s">
        <v>59</v>
      </c>
      <c r="PGK72" s="155" t="s">
        <v>48</v>
      </c>
      <c r="PGL72" s="155"/>
      <c r="PGM72" s="156">
        <v>22</v>
      </c>
      <c r="PGN72" s="155"/>
      <c r="PGO72" s="156"/>
      <c r="PGP72" s="155"/>
      <c r="PGQ72" s="156"/>
      <c r="PGR72" s="155"/>
      <c r="PGS72" s="156"/>
      <c r="PGT72" s="157"/>
      <c r="PQD72" s="153">
        <v>18</v>
      </c>
      <c r="PQE72" s="162" t="s">
        <v>58</v>
      </c>
      <c r="PQF72" s="159" t="s">
        <v>59</v>
      </c>
      <c r="PQG72" s="155" t="s">
        <v>48</v>
      </c>
      <c r="PQH72" s="155"/>
      <c r="PQI72" s="156">
        <v>22</v>
      </c>
      <c r="PQJ72" s="155"/>
      <c r="PQK72" s="156"/>
      <c r="PQL72" s="155"/>
      <c r="PQM72" s="156"/>
      <c r="PQN72" s="155"/>
      <c r="PQO72" s="156"/>
      <c r="PQP72" s="157"/>
      <c r="PZZ72" s="153">
        <v>18</v>
      </c>
      <c r="QAA72" s="162" t="s">
        <v>58</v>
      </c>
      <c r="QAB72" s="159" t="s">
        <v>59</v>
      </c>
      <c r="QAC72" s="155" t="s">
        <v>48</v>
      </c>
      <c r="QAD72" s="155"/>
      <c r="QAE72" s="156">
        <v>22</v>
      </c>
      <c r="QAF72" s="155"/>
      <c r="QAG72" s="156"/>
      <c r="QAH72" s="155"/>
      <c r="QAI72" s="156"/>
      <c r="QAJ72" s="155"/>
      <c r="QAK72" s="156"/>
      <c r="QAL72" s="157"/>
      <c r="QJV72" s="153">
        <v>18</v>
      </c>
      <c r="QJW72" s="162" t="s">
        <v>58</v>
      </c>
      <c r="QJX72" s="159" t="s">
        <v>59</v>
      </c>
      <c r="QJY72" s="155" t="s">
        <v>48</v>
      </c>
      <c r="QJZ72" s="155"/>
      <c r="QKA72" s="156">
        <v>22</v>
      </c>
      <c r="QKB72" s="155"/>
      <c r="QKC72" s="156"/>
      <c r="QKD72" s="155"/>
      <c r="QKE72" s="156"/>
      <c r="QKF72" s="155"/>
      <c r="QKG72" s="156"/>
      <c r="QKH72" s="157"/>
      <c r="QTR72" s="153">
        <v>18</v>
      </c>
      <c r="QTS72" s="162" t="s">
        <v>58</v>
      </c>
      <c r="QTT72" s="159" t="s">
        <v>59</v>
      </c>
      <c r="QTU72" s="155" t="s">
        <v>48</v>
      </c>
      <c r="QTV72" s="155"/>
      <c r="QTW72" s="156">
        <v>22</v>
      </c>
      <c r="QTX72" s="155"/>
      <c r="QTY72" s="156"/>
      <c r="QTZ72" s="155"/>
      <c r="QUA72" s="156"/>
      <c r="QUB72" s="155"/>
      <c r="QUC72" s="156"/>
      <c r="QUD72" s="157"/>
      <c r="RDN72" s="153">
        <v>18</v>
      </c>
      <c r="RDO72" s="162" t="s">
        <v>58</v>
      </c>
      <c r="RDP72" s="159" t="s">
        <v>59</v>
      </c>
      <c r="RDQ72" s="155" t="s">
        <v>48</v>
      </c>
      <c r="RDR72" s="155"/>
      <c r="RDS72" s="156">
        <v>22</v>
      </c>
      <c r="RDT72" s="155"/>
      <c r="RDU72" s="156"/>
      <c r="RDV72" s="155"/>
      <c r="RDW72" s="156"/>
      <c r="RDX72" s="155"/>
      <c r="RDY72" s="156"/>
      <c r="RDZ72" s="157"/>
      <c r="RNJ72" s="153">
        <v>18</v>
      </c>
      <c r="RNK72" s="162" t="s">
        <v>58</v>
      </c>
      <c r="RNL72" s="159" t="s">
        <v>59</v>
      </c>
      <c r="RNM72" s="155" t="s">
        <v>48</v>
      </c>
      <c r="RNN72" s="155"/>
      <c r="RNO72" s="156">
        <v>22</v>
      </c>
      <c r="RNP72" s="155"/>
      <c r="RNQ72" s="156"/>
      <c r="RNR72" s="155"/>
      <c r="RNS72" s="156"/>
      <c r="RNT72" s="155"/>
      <c r="RNU72" s="156"/>
      <c r="RNV72" s="157"/>
      <c r="RXF72" s="153">
        <v>18</v>
      </c>
      <c r="RXG72" s="162" t="s">
        <v>58</v>
      </c>
      <c r="RXH72" s="159" t="s">
        <v>59</v>
      </c>
      <c r="RXI72" s="155" t="s">
        <v>48</v>
      </c>
      <c r="RXJ72" s="155"/>
      <c r="RXK72" s="156">
        <v>22</v>
      </c>
      <c r="RXL72" s="155"/>
      <c r="RXM72" s="156"/>
      <c r="RXN72" s="155"/>
      <c r="RXO72" s="156"/>
      <c r="RXP72" s="155"/>
      <c r="RXQ72" s="156"/>
      <c r="RXR72" s="157"/>
      <c r="SHB72" s="153">
        <v>18</v>
      </c>
      <c r="SHC72" s="162" t="s">
        <v>58</v>
      </c>
      <c r="SHD72" s="159" t="s">
        <v>59</v>
      </c>
      <c r="SHE72" s="155" t="s">
        <v>48</v>
      </c>
      <c r="SHF72" s="155"/>
      <c r="SHG72" s="156">
        <v>22</v>
      </c>
      <c r="SHH72" s="155"/>
      <c r="SHI72" s="156"/>
      <c r="SHJ72" s="155"/>
      <c r="SHK72" s="156"/>
      <c r="SHL72" s="155"/>
      <c r="SHM72" s="156"/>
      <c r="SHN72" s="157"/>
      <c r="SQX72" s="153">
        <v>18</v>
      </c>
      <c r="SQY72" s="162" t="s">
        <v>58</v>
      </c>
      <c r="SQZ72" s="159" t="s">
        <v>59</v>
      </c>
      <c r="SRA72" s="155" t="s">
        <v>48</v>
      </c>
      <c r="SRB72" s="155"/>
      <c r="SRC72" s="156">
        <v>22</v>
      </c>
      <c r="SRD72" s="155"/>
      <c r="SRE72" s="156"/>
      <c r="SRF72" s="155"/>
      <c r="SRG72" s="156"/>
      <c r="SRH72" s="155"/>
      <c r="SRI72" s="156"/>
      <c r="SRJ72" s="157"/>
      <c r="TAT72" s="153">
        <v>18</v>
      </c>
      <c r="TAU72" s="162" t="s">
        <v>58</v>
      </c>
      <c r="TAV72" s="159" t="s">
        <v>59</v>
      </c>
      <c r="TAW72" s="155" t="s">
        <v>48</v>
      </c>
      <c r="TAX72" s="155"/>
      <c r="TAY72" s="156">
        <v>22</v>
      </c>
      <c r="TAZ72" s="155"/>
      <c r="TBA72" s="156"/>
      <c r="TBB72" s="155"/>
      <c r="TBC72" s="156"/>
      <c r="TBD72" s="155"/>
      <c r="TBE72" s="156"/>
      <c r="TBF72" s="157"/>
      <c r="TKP72" s="153">
        <v>18</v>
      </c>
      <c r="TKQ72" s="162" t="s">
        <v>58</v>
      </c>
      <c r="TKR72" s="159" t="s">
        <v>59</v>
      </c>
      <c r="TKS72" s="155" t="s">
        <v>48</v>
      </c>
      <c r="TKT72" s="155"/>
      <c r="TKU72" s="156">
        <v>22</v>
      </c>
      <c r="TKV72" s="155"/>
      <c r="TKW72" s="156"/>
      <c r="TKX72" s="155"/>
      <c r="TKY72" s="156"/>
      <c r="TKZ72" s="155"/>
      <c r="TLA72" s="156"/>
      <c r="TLB72" s="157"/>
      <c r="TUL72" s="153">
        <v>18</v>
      </c>
      <c r="TUM72" s="162" t="s">
        <v>58</v>
      </c>
      <c r="TUN72" s="159" t="s">
        <v>59</v>
      </c>
      <c r="TUO72" s="155" t="s">
        <v>48</v>
      </c>
      <c r="TUP72" s="155"/>
      <c r="TUQ72" s="156">
        <v>22</v>
      </c>
      <c r="TUR72" s="155"/>
      <c r="TUS72" s="156"/>
      <c r="TUT72" s="155"/>
      <c r="TUU72" s="156"/>
      <c r="TUV72" s="155"/>
      <c r="TUW72" s="156"/>
      <c r="TUX72" s="157"/>
      <c r="UEH72" s="153">
        <v>18</v>
      </c>
      <c r="UEI72" s="162" t="s">
        <v>58</v>
      </c>
      <c r="UEJ72" s="159" t="s">
        <v>59</v>
      </c>
      <c r="UEK72" s="155" t="s">
        <v>48</v>
      </c>
      <c r="UEL72" s="155"/>
      <c r="UEM72" s="156">
        <v>22</v>
      </c>
      <c r="UEN72" s="155"/>
      <c r="UEO72" s="156"/>
      <c r="UEP72" s="155"/>
      <c r="UEQ72" s="156"/>
      <c r="UER72" s="155"/>
      <c r="UES72" s="156"/>
      <c r="UET72" s="157"/>
      <c r="UOD72" s="153">
        <v>18</v>
      </c>
      <c r="UOE72" s="162" t="s">
        <v>58</v>
      </c>
      <c r="UOF72" s="159" t="s">
        <v>59</v>
      </c>
      <c r="UOG72" s="155" t="s">
        <v>48</v>
      </c>
      <c r="UOH72" s="155"/>
      <c r="UOI72" s="156">
        <v>22</v>
      </c>
      <c r="UOJ72" s="155"/>
      <c r="UOK72" s="156"/>
      <c r="UOL72" s="155"/>
      <c r="UOM72" s="156"/>
      <c r="UON72" s="155"/>
      <c r="UOO72" s="156"/>
      <c r="UOP72" s="157"/>
      <c r="UXZ72" s="153">
        <v>18</v>
      </c>
      <c r="UYA72" s="162" t="s">
        <v>58</v>
      </c>
      <c r="UYB72" s="159" t="s">
        <v>59</v>
      </c>
      <c r="UYC72" s="155" t="s">
        <v>48</v>
      </c>
      <c r="UYD72" s="155"/>
      <c r="UYE72" s="156">
        <v>22</v>
      </c>
      <c r="UYF72" s="155"/>
      <c r="UYG72" s="156"/>
      <c r="UYH72" s="155"/>
      <c r="UYI72" s="156"/>
      <c r="UYJ72" s="155"/>
      <c r="UYK72" s="156"/>
      <c r="UYL72" s="157"/>
      <c r="VHV72" s="153">
        <v>18</v>
      </c>
      <c r="VHW72" s="162" t="s">
        <v>58</v>
      </c>
      <c r="VHX72" s="159" t="s">
        <v>59</v>
      </c>
      <c r="VHY72" s="155" t="s">
        <v>48</v>
      </c>
      <c r="VHZ72" s="155"/>
      <c r="VIA72" s="156">
        <v>22</v>
      </c>
      <c r="VIB72" s="155"/>
      <c r="VIC72" s="156"/>
      <c r="VID72" s="155"/>
      <c r="VIE72" s="156"/>
      <c r="VIF72" s="155"/>
      <c r="VIG72" s="156"/>
      <c r="VIH72" s="157"/>
      <c r="VRR72" s="153">
        <v>18</v>
      </c>
      <c r="VRS72" s="162" t="s">
        <v>58</v>
      </c>
      <c r="VRT72" s="159" t="s">
        <v>59</v>
      </c>
      <c r="VRU72" s="155" t="s">
        <v>48</v>
      </c>
      <c r="VRV72" s="155"/>
      <c r="VRW72" s="156">
        <v>22</v>
      </c>
      <c r="VRX72" s="155"/>
      <c r="VRY72" s="156"/>
      <c r="VRZ72" s="155"/>
      <c r="VSA72" s="156"/>
      <c r="VSB72" s="155"/>
      <c r="VSC72" s="156"/>
      <c r="VSD72" s="157"/>
      <c r="WBN72" s="153">
        <v>18</v>
      </c>
      <c r="WBO72" s="162" t="s">
        <v>58</v>
      </c>
      <c r="WBP72" s="159" t="s">
        <v>59</v>
      </c>
      <c r="WBQ72" s="155" t="s">
        <v>48</v>
      </c>
      <c r="WBR72" s="155"/>
      <c r="WBS72" s="156">
        <v>22</v>
      </c>
      <c r="WBT72" s="155"/>
      <c r="WBU72" s="156"/>
      <c r="WBV72" s="155"/>
      <c r="WBW72" s="156"/>
      <c r="WBX72" s="155"/>
      <c r="WBY72" s="156"/>
      <c r="WBZ72" s="157"/>
      <c r="WLJ72" s="153">
        <v>18</v>
      </c>
      <c r="WLK72" s="162" t="s">
        <v>58</v>
      </c>
      <c r="WLL72" s="159" t="s">
        <v>59</v>
      </c>
      <c r="WLM72" s="155" t="s">
        <v>48</v>
      </c>
      <c r="WLN72" s="155"/>
      <c r="WLO72" s="156">
        <v>22</v>
      </c>
      <c r="WLP72" s="155"/>
      <c r="WLQ72" s="156"/>
      <c r="WLR72" s="155"/>
      <c r="WLS72" s="156"/>
      <c r="WLT72" s="155"/>
      <c r="WLU72" s="156"/>
      <c r="WLV72" s="157"/>
      <c r="WVF72" s="153">
        <v>18</v>
      </c>
      <c r="WVG72" s="162" t="s">
        <v>58</v>
      </c>
      <c r="WVH72" s="159" t="s">
        <v>59</v>
      </c>
      <c r="WVI72" s="155" t="s">
        <v>48</v>
      </c>
      <c r="WVJ72" s="155"/>
      <c r="WVK72" s="156">
        <v>22</v>
      </c>
      <c r="WVL72" s="155"/>
      <c r="WVM72" s="156"/>
      <c r="WVN72" s="155"/>
      <c r="WVO72" s="156"/>
      <c r="WVP72" s="155"/>
      <c r="WVQ72" s="156"/>
      <c r="WVR72" s="157"/>
    </row>
    <row r="73" spans="1:16138" s="29" customFormat="1" ht="24.75" customHeight="1" x14ac:dyDescent="0.25">
      <c r="A73" s="23"/>
      <c r="B73" s="24"/>
      <c r="C73" s="25" t="s">
        <v>22</v>
      </c>
      <c r="D73" s="26" t="s">
        <v>14</v>
      </c>
      <c r="E73" s="98">
        <v>0.38900000000000001</v>
      </c>
      <c r="F73" s="27">
        <f>E73*$F$62</f>
        <v>1.9450000000000001</v>
      </c>
      <c r="G73" s="26"/>
      <c r="H73" s="27"/>
      <c r="I73" s="92"/>
      <c r="J73" s="15">
        <f>I73*F73</f>
        <v>0</v>
      </c>
      <c r="K73" s="26"/>
      <c r="L73" s="27"/>
      <c r="M73" s="16">
        <f>L73+J73+H73</f>
        <v>0</v>
      </c>
      <c r="IT73" s="23"/>
      <c r="IU73" s="24"/>
      <c r="IV73" s="25" t="s">
        <v>13</v>
      </c>
      <c r="IW73" s="26" t="s">
        <v>14</v>
      </c>
      <c r="IX73" s="27">
        <v>0.38900000000000001</v>
      </c>
      <c r="IY73" s="27">
        <f>IY72*IX73</f>
        <v>8.5579999999999998</v>
      </c>
      <c r="IZ73" s="26"/>
      <c r="JA73" s="27"/>
      <c r="JB73" s="92">
        <v>6</v>
      </c>
      <c r="JC73" s="27">
        <f>IY73*JB73</f>
        <v>51.347999999999999</v>
      </c>
      <c r="JD73" s="26"/>
      <c r="JE73" s="27"/>
      <c r="JF73" s="28">
        <f>JA73+JC73+JE73</f>
        <v>51.347999999999999</v>
      </c>
      <c r="SP73" s="23"/>
      <c r="SQ73" s="24"/>
      <c r="SR73" s="25" t="s">
        <v>13</v>
      </c>
      <c r="SS73" s="26" t="s">
        <v>14</v>
      </c>
      <c r="ST73" s="27">
        <v>0.38900000000000001</v>
      </c>
      <c r="SU73" s="27">
        <f>SU72*ST73</f>
        <v>8.5579999999999998</v>
      </c>
      <c r="SV73" s="26"/>
      <c r="SW73" s="27"/>
      <c r="SX73" s="92">
        <v>6</v>
      </c>
      <c r="SY73" s="27">
        <f>SU73*SX73</f>
        <v>51.347999999999999</v>
      </c>
      <c r="SZ73" s="26"/>
      <c r="TA73" s="27"/>
      <c r="TB73" s="28">
        <f>SW73+SY73+TA73</f>
        <v>51.347999999999999</v>
      </c>
      <c r="ACL73" s="23"/>
      <c r="ACM73" s="24"/>
      <c r="ACN73" s="25" t="s">
        <v>13</v>
      </c>
      <c r="ACO73" s="26" t="s">
        <v>14</v>
      </c>
      <c r="ACP73" s="27">
        <v>0.38900000000000001</v>
      </c>
      <c r="ACQ73" s="27">
        <f>ACQ72*ACP73</f>
        <v>8.5579999999999998</v>
      </c>
      <c r="ACR73" s="26"/>
      <c r="ACS73" s="27"/>
      <c r="ACT73" s="92">
        <v>6</v>
      </c>
      <c r="ACU73" s="27">
        <f>ACQ73*ACT73</f>
        <v>51.347999999999999</v>
      </c>
      <c r="ACV73" s="26"/>
      <c r="ACW73" s="27"/>
      <c r="ACX73" s="28">
        <f>ACS73+ACU73+ACW73</f>
        <v>51.347999999999999</v>
      </c>
      <c r="AMH73" s="23"/>
      <c r="AMI73" s="24"/>
      <c r="AMJ73" s="25" t="s">
        <v>13</v>
      </c>
      <c r="AMK73" s="26" t="s">
        <v>14</v>
      </c>
      <c r="AML73" s="27">
        <v>0.38900000000000001</v>
      </c>
      <c r="AMM73" s="27">
        <f>AMM72*AML73</f>
        <v>8.5579999999999998</v>
      </c>
      <c r="AMN73" s="26"/>
      <c r="AMO73" s="27"/>
      <c r="AMP73" s="92">
        <v>6</v>
      </c>
      <c r="AMQ73" s="27">
        <f>AMM73*AMP73</f>
        <v>51.347999999999999</v>
      </c>
      <c r="AMR73" s="26"/>
      <c r="AMS73" s="27"/>
      <c r="AMT73" s="28">
        <f>AMO73+AMQ73+AMS73</f>
        <v>51.347999999999999</v>
      </c>
      <c r="AWD73" s="23"/>
      <c r="AWE73" s="24"/>
      <c r="AWF73" s="25" t="s">
        <v>13</v>
      </c>
      <c r="AWG73" s="26" t="s">
        <v>14</v>
      </c>
      <c r="AWH73" s="27">
        <v>0.38900000000000001</v>
      </c>
      <c r="AWI73" s="27">
        <f>AWI72*AWH73</f>
        <v>8.5579999999999998</v>
      </c>
      <c r="AWJ73" s="26"/>
      <c r="AWK73" s="27"/>
      <c r="AWL73" s="92">
        <v>6</v>
      </c>
      <c r="AWM73" s="27">
        <f>AWI73*AWL73</f>
        <v>51.347999999999999</v>
      </c>
      <c r="AWN73" s="26"/>
      <c r="AWO73" s="27"/>
      <c r="AWP73" s="28">
        <f>AWK73+AWM73+AWO73</f>
        <v>51.347999999999999</v>
      </c>
      <c r="BFZ73" s="23"/>
      <c r="BGA73" s="24"/>
      <c r="BGB73" s="25" t="s">
        <v>13</v>
      </c>
      <c r="BGC73" s="26" t="s">
        <v>14</v>
      </c>
      <c r="BGD73" s="27">
        <v>0.38900000000000001</v>
      </c>
      <c r="BGE73" s="27">
        <f>BGE72*BGD73</f>
        <v>8.5579999999999998</v>
      </c>
      <c r="BGF73" s="26"/>
      <c r="BGG73" s="27"/>
      <c r="BGH73" s="92">
        <v>6</v>
      </c>
      <c r="BGI73" s="27">
        <f>BGE73*BGH73</f>
        <v>51.347999999999999</v>
      </c>
      <c r="BGJ73" s="26"/>
      <c r="BGK73" s="27"/>
      <c r="BGL73" s="28">
        <f>BGG73+BGI73+BGK73</f>
        <v>51.347999999999999</v>
      </c>
      <c r="BPV73" s="23"/>
      <c r="BPW73" s="24"/>
      <c r="BPX73" s="25" t="s">
        <v>13</v>
      </c>
      <c r="BPY73" s="26" t="s">
        <v>14</v>
      </c>
      <c r="BPZ73" s="27">
        <v>0.38900000000000001</v>
      </c>
      <c r="BQA73" s="27">
        <f>BQA72*BPZ73</f>
        <v>8.5579999999999998</v>
      </c>
      <c r="BQB73" s="26"/>
      <c r="BQC73" s="27"/>
      <c r="BQD73" s="92">
        <v>6</v>
      </c>
      <c r="BQE73" s="27">
        <f>BQA73*BQD73</f>
        <v>51.347999999999999</v>
      </c>
      <c r="BQF73" s="26"/>
      <c r="BQG73" s="27"/>
      <c r="BQH73" s="28">
        <f>BQC73+BQE73+BQG73</f>
        <v>51.347999999999999</v>
      </c>
      <c r="BZR73" s="23"/>
      <c r="BZS73" s="24"/>
      <c r="BZT73" s="25" t="s">
        <v>13</v>
      </c>
      <c r="BZU73" s="26" t="s">
        <v>14</v>
      </c>
      <c r="BZV73" s="27">
        <v>0.38900000000000001</v>
      </c>
      <c r="BZW73" s="27">
        <f>BZW72*BZV73</f>
        <v>8.5579999999999998</v>
      </c>
      <c r="BZX73" s="26"/>
      <c r="BZY73" s="27"/>
      <c r="BZZ73" s="92">
        <v>6</v>
      </c>
      <c r="CAA73" s="27">
        <f>BZW73*BZZ73</f>
        <v>51.347999999999999</v>
      </c>
      <c r="CAB73" s="26"/>
      <c r="CAC73" s="27"/>
      <c r="CAD73" s="28">
        <f>BZY73+CAA73+CAC73</f>
        <v>51.347999999999999</v>
      </c>
      <c r="CJN73" s="23"/>
      <c r="CJO73" s="24"/>
      <c r="CJP73" s="25" t="s">
        <v>13</v>
      </c>
      <c r="CJQ73" s="26" t="s">
        <v>14</v>
      </c>
      <c r="CJR73" s="27">
        <v>0.38900000000000001</v>
      </c>
      <c r="CJS73" s="27">
        <f>CJS72*CJR73</f>
        <v>8.5579999999999998</v>
      </c>
      <c r="CJT73" s="26"/>
      <c r="CJU73" s="27"/>
      <c r="CJV73" s="92">
        <v>6</v>
      </c>
      <c r="CJW73" s="27">
        <f>CJS73*CJV73</f>
        <v>51.347999999999999</v>
      </c>
      <c r="CJX73" s="26"/>
      <c r="CJY73" s="27"/>
      <c r="CJZ73" s="28">
        <f>CJU73+CJW73+CJY73</f>
        <v>51.347999999999999</v>
      </c>
      <c r="CTJ73" s="23"/>
      <c r="CTK73" s="24"/>
      <c r="CTL73" s="25" t="s">
        <v>13</v>
      </c>
      <c r="CTM73" s="26" t="s">
        <v>14</v>
      </c>
      <c r="CTN73" s="27">
        <v>0.38900000000000001</v>
      </c>
      <c r="CTO73" s="27">
        <f>CTO72*CTN73</f>
        <v>8.5579999999999998</v>
      </c>
      <c r="CTP73" s="26"/>
      <c r="CTQ73" s="27"/>
      <c r="CTR73" s="92">
        <v>6</v>
      </c>
      <c r="CTS73" s="27">
        <f>CTO73*CTR73</f>
        <v>51.347999999999999</v>
      </c>
      <c r="CTT73" s="26"/>
      <c r="CTU73" s="27"/>
      <c r="CTV73" s="28">
        <f>CTQ73+CTS73+CTU73</f>
        <v>51.347999999999999</v>
      </c>
      <c r="DDF73" s="23"/>
      <c r="DDG73" s="24"/>
      <c r="DDH73" s="25" t="s">
        <v>13</v>
      </c>
      <c r="DDI73" s="26" t="s">
        <v>14</v>
      </c>
      <c r="DDJ73" s="27">
        <v>0.38900000000000001</v>
      </c>
      <c r="DDK73" s="27">
        <f>DDK72*DDJ73</f>
        <v>8.5579999999999998</v>
      </c>
      <c r="DDL73" s="26"/>
      <c r="DDM73" s="27"/>
      <c r="DDN73" s="92">
        <v>6</v>
      </c>
      <c r="DDO73" s="27">
        <f>DDK73*DDN73</f>
        <v>51.347999999999999</v>
      </c>
      <c r="DDP73" s="26"/>
      <c r="DDQ73" s="27"/>
      <c r="DDR73" s="28">
        <f>DDM73+DDO73+DDQ73</f>
        <v>51.347999999999999</v>
      </c>
      <c r="DNB73" s="23"/>
      <c r="DNC73" s="24"/>
      <c r="DND73" s="25" t="s">
        <v>13</v>
      </c>
      <c r="DNE73" s="26" t="s">
        <v>14</v>
      </c>
      <c r="DNF73" s="27">
        <v>0.38900000000000001</v>
      </c>
      <c r="DNG73" s="27">
        <f>DNG72*DNF73</f>
        <v>8.5579999999999998</v>
      </c>
      <c r="DNH73" s="26"/>
      <c r="DNI73" s="27"/>
      <c r="DNJ73" s="92">
        <v>6</v>
      </c>
      <c r="DNK73" s="27">
        <f>DNG73*DNJ73</f>
        <v>51.347999999999999</v>
      </c>
      <c r="DNL73" s="26"/>
      <c r="DNM73" s="27"/>
      <c r="DNN73" s="28">
        <f>DNI73+DNK73+DNM73</f>
        <v>51.347999999999999</v>
      </c>
      <c r="DWX73" s="23"/>
      <c r="DWY73" s="24"/>
      <c r="DWZ73" s="25" t="s">
        <v>13</v>
      </c>
      <c r="DXA73" s="26" t="s">
        <v>14</v>
      </c>
      <c r="DXB73" s="27">
        <v>0.38900000000000001</v>
      </c>
      <c r="DXC73" s="27">
        <f>DXC72*DXB73</f>
        <v>8.5579999999999998</v>
      </c>
      <c r="DXD73" s="26"/>
      <c r="DXE73" s="27"/>
      <c r="DXF73" s="92">
        <v>6</v>
      </c>
      <c r="DXG73" s="27">
        <f>DXC73*DXF73</f>
        <v>51.347999999999999</v>
      </c>
      <c r="DXH73" s="26"/>
      <c r="DXI73" s="27"/>
      <c r="DXJ73" s="28">
        <f>DXE73+DXG73+DXI73</f>
        <v>51.347999999999999</v>
      </c>
      <c r="EGT73" s="23"/>
      <c r="EGU73" s="24"/>
      <c r="EGV73" s="25" t="s">
        <v>13</v>
      </c>
      <c r="EGW73" s="26" t="s">
        <v>14</v>
      </c>
      <c r="EGX73" s="27">
        <v>0.38900000000000001</v>
      </c>
      <c r="EGY73" s="27">
        <f>EGY72*EGX73</f>
        <v>8.5579999999999998</v>
      </c>
      <c r="EGZ73" s="26"/>
      <c r="EHA73" s="27"/>
      <c r="EHB73" s="92">
        <v>6</v>
      </c>
      <c r="EHC73" s="27">
        <f>EGY73*EHB73</f>
        <v>51.347999999999999</v>
      </c>
      <c r="EHD73" s="26"/>
      <c r="EHE73" s="27"/>
      <c r="EHF73" s="28">
        <f>EHA73+EHC73+EHE73</f>
        <v>51.347999999999999</v>
      </c>
      <c r="EQP73" s="23"/>
      <c r="EQQ73" s="24"/>
      <c r="EQR73" s="25" t="s">
        <v>13</v>
      </c>
      <c r="EQS73" s="26" t="s">
        <v>14</v>
      </c>
      <c r="EQT73" s="27">
        <v>0.38900000000000001</v>
      </c>
      <c r="EQU73" s="27">
        <f>EQU72*EQT73</f>
        <v>8.5579999999999998</v>
      </c>
      <c r="EQV73" s="26"/>
      <c r="EQW73" s="27"/>
      <c r="EQX73" s="92">
        <v>6</v>
      </c>
      <c r="EQY73" s="27">
        <f>EQU73*EQX73</f>
        <v>51.347999999999999</v>
      </c>
      <c r="EQZ73" s="26"/>
      <c r="ERA73" s="27"/>
      <c r="ERB73" s="28">
        <f>EQW73+EQY73+ERA73</f>
        <v>51.347999999999999</v>
      </c>
      <c r="FAL73" s="23"/>
      <c r="FAM73" s="24"/>
      <c r="FAN73" s="25" t="s">
        <v>13</v>
      </c>
      <c r="FAO73" s="26" t="s">
        <v>14</v>
      </c>
      <c r="FAP73" s="27">
        <v>0.38900000000000001</v>
      </c>
      <c r="FAQ73" s="27">
        <f>FAQ72*FAP73</f>
        <v>8.5579999999999998</v>
      </c>
      <c r="FAR73" s="26"/>
      <c r="FAS73" s="27"/>
      <c r="FAT73" s="92">
        <v>6</v>
      </c>
      <c r="FAU73" s="27">
        <f>FAQ73*FAT73</f>
        <v>51.347999999999999</v>
      </c>
      <c r="FAV73" s="26"/>
      <c r="FAW73" s="27"/>
      <c r="FAX73" s="28">
        <f>FAS73+FAU73+FAW73</f>
        <v>51.347999999999999</v>
      </c>
      <c r="FKH73" s="23"/>
      <c r="FKI73" s="24"/>
      <c r="FKJ73" s="25" t="s">
        <v>13</v>
      </c>
      <c r="FKK73" s="26" t="s">
        <v>14</v>
      </c>
      <c r="FKL73" s="27">
        <v>0.38900000000000001</v>
      </c>
      <c r="FKM73" s="27">
        <f>FKM72*FKL73</f>
        <v>8.5579999999999998</v>
      </c>
      <c r="FKN73" s="26"/>
      <c r="FKO73" s="27"/>
      <c r="FKP73" s="92">
        <v>6</v>
      </c>
      <c r="FKQ73" s="27">
        <f>FKM73*FKP73</f>
        <v>51.347999999999999</v>
      </c>
      <c r="FKR73" s="26"/>
      <c r="FKS73" s="27"/>
      <c r="FKT73" s="28">
        <f>FKO73+FKQ73+FKS73</f>
        <v>51.347999999999999</v>
      </c>
      <c r="FUD73" s="23"/>
      <c r="FUE73" s="24"/>
      <c r="FUF73" s="25" t="s">
        <v>13</v>
      </c>
      <c r="FUG73" s="26" t="s">
        <v>14</v>
      </c>
      <c r="FUH73" s="27">
        <v>0.38900000000000001</v>
      </c>
      <c r="FUI73" s="27">
        <f>FUI72*FUH73</f>
        <v>8.5579999999999998</v>
      </c>
      <c r="FUJ73" s="26"/>
      <c r="FUK73" s="27"/>
      <c r="FUL73" s="92">
        <v>6</v>
      </c>
      <c r="FUM73" s="27">
        <f>FUI73*FUL73</f>
        <v>51.347999999999999</v>
      </c>
      <c r="FUN73" s="26"/>
      <c r="FUO73" s="27"/>
      <c r="FUP73" s="28">
        <f>FUK73+FUM73+FUO73</f>
        <v>51.347999999999999</v>
      </c>
      <c r="GDZ73" s="23"/>
      <c r="GEA73" s="24"/>
      <c r="GEB73" s="25" t="s">
        <v>13</v>
      </c>
      <c r="GEC73" s="26" t="s">
        <v>14</v>
      </c>
      <c r="GED73" s="27">
        <v>0.38900000000000001</v>
      </c>
      <c r="GEE73" s="27">
        <f>GEE72*GED73</f>
        <v>8.5579999999999998</v>
      </c>
      <c r="GEF73" s="26"/>
      <c r="GEG73" s="27"/>
      <c r="GEH73" s="92">
        <v>6</v>
      </c>
      <c r="GEI73" s="27">
        <f>GEE73*GEH73</f>
        <v>51.347999999999999</v>
      </c>
      <c r="GEJ73" s="26"/>
      <c r="GEK73" s="27"/>
      <c r="GEL73" s="28">
        <f>GEG73+GEI73+GEK73</f>
        <v>51.347999999999999</v>
      </c>
      <c r="GNV73" s="23"/>
      <c r="GNW73" s="24"/>
      <c r="GNX73" s="25" t="s">
        <v>13</v>
      </c>
      <c r="GNY73" s="26" t="s">
        <v>14</v>
      </c>
      <c r="GNZ73" s="27">
        <v>0.38900000000000001</v>
      </c>
      <c r="GOA73" s="27">
        <f>GOA72*GNZ73</f>
        <v>8.5579999999999998</v>
      </c>
      <c r="GOB73" s="26"/>
      <c r="GOC73" s="27"/>
      <c r="GOD73" s="92">
        <v>6</v>
      </c>
      <c r="GOE73" s="27">
        <f>GOA73*GOD73</f>
        <v>51.347999999999999</v>
      </c>
      <c r="GOF73" s="26"/>
      <c r="GOG73" s="27"/>
      <c r="GOH73" s="28">
        <f>GOC73+GOE73+GOG73</f>
        <v>51.347999999999999</v>
      </c>
      <c r="GXR73" s="23"/>
      <c r="GXS73" s="24"/>
      <c r="GXT73" s="25" t="s">
        <v>13</v>
      </c>
      <c r="GXU73" s="26" t="s">
        <v>14</v>
      </c>
      <c r="GXV73" s="27">
        <v>0.38900000000000001</v>
      </c>
      <c r="GXW73" s="27">
        <f>GXW72*GXV73</f>
        <v>8.5579999999999998</v>
      </c>
      <c r="GXX73" s="26"/>
      <c r="GXY73" s="27"/>
      <c r="GXZ73" s="92">
        <v>6</v>
      </c>
      <c r="GYA73" s="27">
        <f>GXW73*GXZ73</f>
        <v>51.347999999999999</v>
      </c>
      <c r="GYB73" s="26"/>
      <c r="GYC73" s="27"/>
      <c r="GYD73" s="28">
        <f>GXY73+GYA73+GYC73</f>
        <v>51.347999999999999</v>
      </c>
      <c r="HHN73" s="23"/>
      <c r="HHO73" s="24"/>
      <c r="HHP73" s="25" t="s">
        <v>13</v>
      </c>
      <c r="HHQ73" s="26" t="s">
        <v>14</v>
      </c>
      <c r="HHR73" s="27">
        <v>0.38900000000000001</v>
      </c>
      <c r="HHS73" s="27">
        <f>HHS72*HHR73</f>
        <v>8.5579999999999998</v>
      </c>
      <c r="HHT73" s="26"/>
      <c r="HHU73" s="27"/>
      <c r="HHV73" s="92">
        <v>6</v>
      </c>
      <c r="HHW73" s="27">
        <f>HHS73*HHV73</f>
        <v>51.347999999999999</v>
      </c>
      <c r="HHX73" s="26"/>
      <c r="HHY73" s="27"/>
      <c r="HHZ73" s="28">
        <f>HHU73+HHW73+HHY73</f>
        <v>51.347999999999999</v>
      </c>
      <c r="HRJ73" s="23"/>
      <c r="HRK73" s="24"/>
      <c r="HRL73" s="25" t="s">
        <v>13</v>
      </c>
      <c r="HRM73" s="26" t="s">
        <v>14</v>
      </c>
      <c r="HRN73" s="27">
        <v>0.38900000000000001</v>
      </c>
      <c r="HRO73" s="27">
        <f>HRO72*HRN73</f>
        <v>8.5579999999999998</v>
      </c>
      <c r="HRP73" s="26"/>
      <c r="HRQ73" s="27"/>
      <c r="HRR73" s="92">
        <v>6</v>
      </c>
      <c r="HRS73" s="27">
        <f>HRO73*HRR73</f>
        <v>51.347999999999999</v>
      </c>
      <c r="HRT73" s="26"/>
      <c r="HRU73" s="27"/>
      <c r="HRV73" s="28">
        <f>HRQ73+HRS73+HRU73</f>
        <v>51.347999999999999</v>
      </c>
      <c r="IBF73" s="23"/>
      <c r="IBG73" s="24"/>
      <c r="IBH73" s="25" t="s">
        <v>13</v>
      </c>
      <c r="IBI73" s="26" t="s">
        <v>14</v>
      </c>
      <c r="IBJ73" s="27">
        <v>0.38900000000000001</v>
      </c>
      <c r="IBK73" s="27">
        <f>IBK72*IBJ73</f>
        <v>8.5579999999999998</v>
      </c>
      <c r="IBL73" s="26"/>
      <c r="IBM73" s="27"/>
      <c r="IBN73" s="92">
        <v>6</v>
      </c>
      <c r="IBO73" s="27">
        <f>IBK73*IBN73</f>
        <v>51.347999999999999</v>
      </c>
      <c r="IBP73" s="26"/>
      <c r="IBQ73" s="27"/>
      <c r="IBR73" s="28">
        <f>IBM73+IBO73+IBQ73</f>
        <v>51.347999999999999</v>
      </c>
      <c r="ILB73" s="23"/>
      <c r="ILC73" s="24"/>
      <c r="ILD73" s="25" t="s">
        <v>13</v>
      </c>
      <c r="ILE73" s="26" t="s">
        <v>14</v>
      </c>
      <c r="ILF73" s="27">
        <v>0.38900000000000001</v>
      </c>
      <c r="ILG73" s="27">
        <f>ILG72*ILF73</f>
        <v>8.5579999999999998</v>
      </c>
      <c r="ILH73" s="26"/>
      <c r="ILI73" s="27"/>
      <c r="ILJ73" s="92">
        <v>6</v>
      </c>
      <c r="ILK73" s="27">
        <f>ILG73*ILJ73</f>
        <v>51.347999999999999</v>
      </c>
      <c r="ILL73" s="26"/>
      <c r="ILM73" s="27"/>
      <c r="ILN73" s="28">
        <f>ILI73+ILK73+ILM73</f>
        <v>51.347999999999999</v>
      </c>
      <c r="IUX73" s="23"/>
      <c r="IUY73" s="24"/>
      <c r="IUZ73" s="25" t="s">
        <v>13</v>
      </c>
      <c r="IVA73" s="26" t="s">
        <v>14</v>
      </c>
      <c r="IVB73" s="27">
        <v>0.38900000000000001</v>
      </c>
      <c r="IVC73" s="27">
        <f>IVC72*IVB73</f>
        <v>8.5579999999999998</v>
      </c>
      <c r="IVD73" s="26"/>
      <c r="IVE73" s="27"/>
      <c r="IVF73" s="92">
        <v>6</v>
      </c>
      <c r="IVG73" s="27">
        <f>IVC73*IVF73</f>
        <v>51.347999999999999</v>
      </c>
      <c r="IVH73" s="26"/>
      <c r="IVI73" s="27"/>
      <c r="IVJ73" s="28">
        <f>IVE73+IVG73+IVI73</f>
        <v>51.347999999999999</v>
      </c>
      <c r="JET73" s="23"/>
      <c r="JEU73" s="24"/>
      <c r="JEV73" s="25" t="s">
        <v>13</v>
      </c>
      <c r="JEW73" s="26" t="s">
        <v>14</v>
      </c>
      <c r="JEX73" s="27">
        <v>0.38900000000000001</v>
      </c>
      <c r="JEY73" s="27">
        <f>JEY72*JEX73</f>
        <v>8.5579999999999998</v>
      </c>
      <c r="JEZ73" s="26"/>
      <c r="JFA73" s="27"/>
      <c r="JFB73" s="92">
        <v>6</v>
      </c>
      <c r="JFC73" s="27">
        <f>JEY73*JFB73</f>
        <v>51.347999999999999</v>
      </c>
      <c r="JFD73" s="26"/>
      <c r="JFE73" s="27"/>
      <c r="JFF73" s="28">
        <f>JFA73+JFC73+JFE73</f>
        <v>51.347999999999999</v>
      </c>
      <c r="JOP73" s="23"/>
      <c r="JOQ73" s="24"/>
      <c r="JOR73" s="25" t="s">
        <v>13</v>
      </c>
      <c r="JOS73" s="26" t="s">
        <v>14</v>
      </c>
      <c r="JOT73" s="27">
        <v>0.38900000000000001</v>
      </c>
      <c r="JOU73" s="27">
        <f>JOU72*JOT73</f>
        <v>8.5579999999999998</v>
      </c>
      <c r="JOV73" s="26"/>
      <c r="JOW73" s="27"/>
      <c r="JOX73" s="92">
        <v>6</v>
      </c>
      <c r="JOY73" s="27">
        <f>JOU73*JOX73</f>
        <v>51.347999999999999</v>
      </c>
      <c r="JOZ73" s="26"/>
      <c r="JPA73" s="27"/>
      <c r="JPB73" s="28">
        <f>JOW73+JOY73+JPA73</f>
        <v>51.347999999999999</v>
      </c>
      <c r="JYL73" s="23"/>
      <c r="JYM73" s="24"/>
      <c r="JYN73" s="25" t="s">
        <v>13</v>
      </c>
      <c r="JYO73" s="26" t="s">
        <v>14</v>
      </c>
      <c r="JYP73" s="27">
        <v>0.38900000000000001</v>
      </c>
      <c r="JYQ73" s="27">
        <f>JYQ72*JYP73</f>
        <v>8.5579999999999998</v>
      </c>
      <c r="JYR73" s="26"/>
      <c r="JYS73" s="27"/>
      <c r="JYT73" s="92">
        <v>6</v>
      </c>
      <c r="JYU73" s="27">
        <f>JYQ73*JYT73</f>
        <v>51.347999999999999</v>
      </c>
      <c r="JYV73" s="26"/>
      <c r="JYW73" s="27"/>
      <c r="JYX73" s="28">
        <f>JYS73+JYU73+JYW73</f>
        <v>51.347999999999999</v>
      </c>
      <c r="KIH73" s="23"/>
      <c r="KII73" s="24"/>
      <c r="KIJ73" s="25" t="s">
        <v>13</v>
      </c>
      <c r="KIK73" s="26" t="s">
        <v>14</v>
      </c>
      <c r="KIL73" s="27">
        <v>0.38900000000000001</v>
      </c>
      <c r="KIM73" s="27">
        <f>KIM72*KIL73</f>
        <v>8.5579999999999998</v>
      </c>
      <c r="KIN73" s="26"/>
      <c r="KIO73" s="27"/>
      <c r="KIP73" s="92">
        <v>6</v>
      </c>
      <c r="KIQ73" s="27">
        <f>KIM73*KIP73</f>
        <v>51.347999999999999</v>
      </c>
      <c r="KIR73" s="26"/>
      <c r="KIS73" s="27"/>
      <c r="KIT73" s="28">
        <f>KIO73+KIQ73+KIS73</f>
        <v>51.347999999999999</v>
      </c>
      <c r="KSD73" s="23"/>
      <c r="KSE73" s="24"/>
      <c r="KSF73" s="25" t="s">
        <v>13</v>
      </c>
      <c r="KSG73" s="26" t="s">
        <v>14</v>
      </c>
      <c r="KSH73" s="27">
        <v>0.38900000000000001</v>
      </c>
      <c r="KSI73" s="27">
        <f>KSI72*KSH73</f>
        <v>8.5579999999999998</v>
      </c>
      <c r="KSJ73" s="26"/>
      <c r="KSK73" s="27"/>
      <c r="KSL73" s="92">
        <v>6</v>
      </c>
      <c r="KSM73" s="27">
        <f>KSI73*KSL73</f>
        <v>51.347999999999999</v>
      </c>
      <c r="KSN73" s="26"/>
      <c r="KSO73" s="27"/>
      <c r="KSP73" s="28">
        <f>KSK73+KSM73+KSO73</f>
        <v>51.347999999999999</v>
      </c>
      <c r="LBZ73" s="23"/>
      <c r="LCA73" s="24"/>
      <c r="LCB73" s="25" t="s">
        <v>13</v>
      </c>
      <c r="LCC73" s="26" t="s">
        <v>14</v>
      </c>
      <c r="LCD73" s="27">
        <v>0.38900000000000001</v>
      </c>
      <c r="LCE73" s="27">
        <f>LCE72*LCD73</f>
        <v>8.5579999999999998</v>
      </c>
      <c r="LCF73" s="26"/>
      <c r="LCG73" s="27"/>
      <c r="LCH73" s="92">
        <v>6</v>
      </c>
      <c r="LCI73" s="27">
        <f>LCE73*LCH73</f>
        <v>51.347999999999999</v>
      </c>
      <c r="LCJ73" s="26"/>
      <c r="LCK73" s="27"/>
      <c r="LCL73" s="28">
        <f>LCG73+LCI73+LCK73</f>
        <v>51.347999999999999</v>
      </c>
      <c r="LLV73" s="23"/>
      <c r="LLW73" s="24"/>
      <c r="LLX73" s="25" t="s">
        <v>13</v>
      </c>
      <c r="LLY73" s="26" t="s">
        <v>14</v>
      </c>
      <c r="LLZ73" s="27">
        <v>0.38900000000000001</v>
      </c>
      <c r="LMA73" s="27">
        <f>LMA72*LLZ73</f>
        <v>8.5579999999999998</v>
      </c>
      <c r="LMB73" s="26"/>
      <c r="LMC73" s="27"/>
      <c r="LMD73" s="92">
        <v>6</v>
      </c>
      <c r="LME73" s="27">
        <f>LMA73*LMD73</f>
        <v>51.347999999999999</v>
      </c>
      <c r="LMF73" s="26"/>
      <c r="LMG73" s="27"/>
      <c r="LMH73" s="28">
        <f>LMC73+LME73+LMG73</f>
        <v>51.347999999999999</v>
      </c>
      <c r="LVR73" s="23"/>
      <c r="LVS73" s="24"/>
      <c r="LVT73" s="25" t="s">
        <v>13</v>
      </c>
      <c r="LVU73" s="26" t="s">
        <v>14</v>
      </c>
      <c r="LVV73" s="27">
        <v>0.38900000000000001</v>
      </c>
      <c r="LVW73" s="27">
        <f>LVW72*LVV73</f>
        <v>8.5579999999999998</v>
      </c>
      <c r="LVX73" s="26"/>
      <c r="LVY73" s="27"/>
      <c r="LVZ73" s="92">
        <v>6</v>
      </c>
      <c r="LWA73" s="27">
        <f>LVW73*LVZ73</f>
        <v>51.347999999999999</v>
      </c>
      <c r="LWB73" s="26"/>
      <c r="LWC73" s="27"/>
      <c r="LWD73" s="28">
        <f>LVY73+LWA73+LWC73</f>
        <v>51.347999999999999</v>
      </c>
      <c r="MFN73" s="23"/>
      <c r="MFO73" s="24"/>
      <c r="MFP73" s="25" t="s">
        <v>13</v>
      </c>
      <c r="MFQ73" s="26" t="s">
        <v>14</v>
      </c>
      <c r="MFR73" s="27">
        <v>0.38900000000000001</v>
      </c>
      <c r="MFS73" s="27">
        <f>MFS72*MFR73</f>
        <v>8.5579999999999998</v>
      </c>
      <c r="MFT73" s="26"/>
      <c r="MFU73" s="27"/>
      <c r="MFV73" s="92">
        <v>6</v>
      </c>
      <c r="MFW73" s="27">
        <f>MFS73*MFV73</f>
        <v>51.347999999999999</v>
      </c>
      <c r="MFX73" s="26"/>
      <c r="MFY73" s="27"/>
      <c r="MFZ73" s="28">
        <f>MFU73+MFW73+MFY73</f>
        <v>51.347999999999999</v>
      </c>
      <c r="MPJ73" s="23"/>
      <c r="MPK73" s="24"/>
      <c r="MPL73" s="25" t="s">
        <v>13</v>
      </c>
      <c r="MPM73" s="26" t="s">
        <v>14</v>
      </c>
      <c r="MPN73" s="27">
        <v>0.38900000000000001</v>
      </c>
      <c r="MPO73" s="27">
        <f>MPO72*MPN73</f>
        <v>8.5579999999999998</v>
      </c>
      <c r="MPP73" s="26"/>
      <c r="MPQ73" s="27"/>
      <c r="MPR73" s="92">
        <v>6</v>
      </c>
      <c r="MPS73" s="27">
        <f>MPO73*MPR73</f>
        <v>51.347999999999999</v>
      </c>
      <c r="MPT73" s="26"/>
      <c r="MPU73" s="27"/>
      <c r="MPV73" s="28">
        <f>MPQ73+MPS73+MPU73</f>
        <v>51.347999999999999</v>
      </c>
      <c r="MZF73" s="23"/>
      <c r="MZG73" s="24"/>
      <c r="MZH73" s="25" t="s">
        <v>13</v>
      </c>
      <c r="MZI73" s="26" t="s">
        <v>14</v>
      </c>
      <c r="MZJ73" s="27">
        <v>0.38900000000000001</v>
      </c>
      <c r="MZK73" s="27">
        <f>MZK72*MZJ73</f>
        <v>8.5579999999999998</v>
      </c>
      <c r="MZL73" s="26"/>
      <c r="MZM73" s="27"/>
      <c r="MZN73" s="92">
        <v>6</v>
      </c>
      <c r="MZO73" s="27">
        <f>MZK73*MZN73</f>
        <v>51.347999999999999</v>
      </c>
      <c r="MZP73" s="26"/>
      <c r="MZQ73" s="27"/>
      <c r="MZR73" s="28">
        <f>MZM73+MZO73+MZQ73</f>
        <v>51.347999999999999</v>
      </c>
      <c r="NJB73" s="23"/>
      <c r="NJC73" s="24"/>
      <c r="NJD73" s="25" t="s">
        <v>13</v>
      </c>
      <c r="NJE73" s="26" t="s">
        <v>14</v>
      </c>
      <c r="NJF73" s="27">
        <v>0.38900000000000001</v>
      </c>
      <c r="NJG73" s="27">
        <f>NJG72*NJF73</f>
        <v>8.5579999999999998</v>
      </c>
      <c r="NJH73" s="26"/>
      <c r="NJI73" s="27"/>
      <c r="NJJ73" s="92">
        <v>6</v>
      </c>
      <c r="NJK73" s="27">
        <f>NJG73*NJJ73</f>
        <v>51.347999999999999</v>
      </c>
      <c r="NJL73" s="26"/>
      <c r="NJM73" s="27"/>
      <c r="NJN73" s="28">
        <f>NJI73+NJK73+NJM73</f>
        <v>51.347999999999999</v>
      </c>
      <c r="NSX73" s="23"/>
      <c r="NSY73" s="24"/>
      <c r="NSZ73" s="25" t="s">
        <v>13</v>
      </c>
      <c r="NTA73" s="26" t="s">
        <v>14</v>
      </c>
      <c r="NTB73" s="27">
        <v>0.38900000000000001</v>
      </c>
      <c r="NTC73" s="27">
        <f>NTC72*NTB73</f>
        <v>8.5579999999999998</v>
      </c>
      <c r="NTD73" s="26"/>
      <c r="NTE73" s="27"/>
      <c r="NTF73" s="92">
        <v>6</v>
      </c>
      <c r="NTG73" s="27">
        <f>NTC73*NTF73</f>
        <v>51.347999999999999</v>
      </c>
      <c r="NTH73" s="26"/>
      <c r="NTI73" s="27"/>
      <c r="NTJ73" s="28">
        <f>NTE73+NTG73+NTI73</f>
        <v>51.347999999999999</v>
      </c>
      <c r="OCT73" s="23"/>
      <c r="OCU73" s="24"/>
      <c r="OCV73" s="25" t="s">
        <v>13</v>
      </c>
      <c r="OCW73" s="26" t="s">
        <v>14</v>
      </c>
      <c r="OCX73" s="27">
        <v>0.38900000000000001</v>
      </c>
      <c r="OCY73" s="27">
        <f>OCY72*OCX73</f>
        <v>8.5579999999999998</v>
      </c>
      <c r="OCZ73" s="26"/>
      <c r="ODA73" s="27"/>
      <c r="ODB73" s="92">
        <v>6</v>
      </c>
      <c r="ODC73" s="27">
        <f>OCY73*ODB73</f>
        <v>51.347999999999999</v>
      </c>
      <c r="ODD73" s="26"/>
      <c r="ODE73" s="27"/>
      <c r="ODF73" s="28">
        <f>ODA73+ODC73+ODE73</f>
        <v>51.347999999999999</v>
      </c>
      <c r="OMP73" s="23"/>
      <c r="OMQ73" s="24"/>
      <c r="OMR73" s="25" t="s">
        <v>13</v>
      </c>
      <c r="OMS73" s="26" t="s">
        <v>14</v>
      </c>
      <c r="OMT73" s="27">
        <v>0.38900000000000001</v>
      </c>
      <c r="OMU73" s="27">
        <f>OMU72*OMT73</f>
        <v>8.5579999999999998</v>
      </c>
      <c r="OMV73" s="26"/>
      <c r="OMW73" s="27"/>
      <c r="OMX73" s="92">
        <v>6</v>
      </c>
      <c r="OMY73" s="27">
        <f>OMU73*OMX73</f>
        <v>51.347999999999999</v>
      </c>
      <c r="OMZ73" s="26"/>
      <c r="ONA73" s="27"/>
      <c r="ONB73" s="28">
        <f>OMW73+OMY73+ONA73</f>
        <v>51.347999999999999</v>
      </c>
      <c r="OWL73" s="23"/>
      <c r="OWM73" s="24"/>
      <c r="OWN73" s="25" t="s">
        <v>13</v>
      </c>
      <c r="OWO73" s="26" t="s">
        <v>14</v>
      </c>
      <c r="OWP73" s="27">
        <v>0.38900000000000001</v>
      </c>
      <c r="OWQ73" s="27">
        <f>OWQ72*OWP73</f>
        <v>8.5579999999999998</v>
      </c>
      <c r="OWR73" s="26"/>
      <c r="OWS73" s="27"/>
      <c r="OWT73" s="92">
        <v>6</v>
      </c>
      <c r="OWU73" s="27">
        <f>OWQ73*OWT73</f>
        <v>51.347999999999999</v>
      </c>
      <c r="OWV73" s="26"/>
      <c r="OWW73" s="27"/>
      <c r="OWX73" s="28">
        <f>OWS73+OWU73+OWW73</f>
        <v>51.347999999999999</v>
      </c>
      <c r="PGH73" s="23"/>
      <c r="PGI73" s="24"/>
      <c r="PGJ73" s="25" t="s">
        <v>13</v>
      </c>
      <c r="PGK73" s="26" t="s">
        <v>14</v>
      </c>
      <c r="PGL73" s="27">
        <v>0.38900000000000001</v>
      </c>
      <c r="PGM73" s="27">
        <f>PGM72*PGL73</f>
        <v>8.5579999999999998</v>
      </c>
      <c r="PGN73" s="26"/>
      <c r="PGO73" s="27"/>
      <c r="PGP73" s="92">
        <v>6</v>
      </c>
      <c r="PGQ73" s="27">
        <f>PGM73*PGP73</f>
        <v>51.347999999999999</v>
      </c>
      <c r="PGR73" s="26"/>
      <c r="PGS73" s="27"/>
      <c r="PGT73" s="28">
        <f>PGO73+PGQ73+PGS73</f>
        <v>51.347999999999999</v>
      </c>
      <c r="PQD73" s="23"/>
      <c r="PQE73" s="24"/>
      <c r="PQF73" s="25" t="s">
        <v>13</v>
      </c>
      <c r="PQG73" s="26" t="s">
        <v>14</v>
      </c>
      <c r="PQH73" s="27">
        <v>0.38900000000000001</v>
      </c>
      <c r="PQI73" s="27">
        <f>PQI72*PQH73</f>
        <v>8.5579999999999998</v>
      </c>
      <c r="PQJ73" s="26"/>
      <c r="PQK73" s="27"/>
      <c r="PQL73" s="92">
        <v>6</v>
      </c>
      <c r="PQM73" s="27">
        <f>PQI73*PQL73</f>
        <v>51.347999999999999</v>
      </c>
      <c r="PQN73" s="26"/>
      <c r="PQO73" s="27"/>
      <c r="PQP73" s="28">
        <f>PQK73+PQM73+PQO73</f>
        <v>51.347999999999999</v>
      </c>
      <c r="PZZ73" s="23"/>
      <c r="QAA73" s="24"/>
      <c r="QAB73" s="25" t="s">
        <v>13</v>
      </c>
      <c r="QAC73" s="26" t="s">
        <v>14</v>
      </c>
      <c r="QAD73" s="27">
        <v>0.38900000000000001</v>
      </c>
      <c r="QAE73" s="27">
        <f>QAE72*QAD73</f>
        <v>8.5579999999999998</v>
      </c>
      <c r="QAF73" s="26"/>
      <c r="QAG73" s="27"/>
      <c r="QAH73" s="92">
        <v>6</v>
      </c>
      <c r="QAI73" s="27">
        <f>QAE73*QAH73</f>
        <v>51.347999999999999</v>
      </c>
      <c r="QAJ73" s="26"/>
      <c r="QAK73" s="27"/>
      <c r="QAL73" s="28">
        <f>QAG73+QAI73+QAK73</f>
        <v>51.347999999999999</v>
      </c>
      <c r="QJV73" s="23"/>
      <c r="QJW73" s="24"/>
      <c r="QJX73" s="25" t="s">
        <v>13</v>
      </c>
      <c r="QJY73" s="26" t="s">
        <v>14</v>
      </c>
      <c r="QJZ73" s="27">
        <v>0.38900000000000001</v>
      </c>
      <c r="QKA73" s="27">
        <f>QKA72*QJZ73</f>
        <v>8.5579999999999998</v>
      </c>
      <c r="QKB73" s="26"/>
      <c r="QKC73" s="27"/>
      <c r="QKD73" s="92">
        <v>6</v>
      </c>
      <c r="QKE73" s="27">
        <f>QKA73*QKD73</f>
        <v>51.347999999999999</v>
      </c>
      <c r="QKF73" s="26"/>
      <c r="QKG73" s="27"/>
      <c r="QKH73" s="28">
        <f>QKC73+QKE73+QKG73</f>
        <v>51.347999999999999</v>
      </c>
      <c r="QTR73" s="23"/>
      <c r="QTS73" s="24"/>
      <c r="QTT73" s="25" t="s">
        <v>13</v>
      </c>
      <c r="QTU73" s="26" t="s">
        <v>14</v>
      </c>
      <c r="QTV73" s="27">
        <v>0.38900000000000001</v>
      </c>
      <c r="QTW73" s="27">
        <f>QTW72*QTV73</f>
        <v>8.5579999999999998</v>
      </c>
      <c r="QTX73" s="26"/>
      <c r="QTY73" s="27"/>
      <c r="QTZ73" s="92">
        <v>6</v>
      </c>
      <c r="QUA73" s="27">
        <f>QTW73*QTZ73</f>
        <v>51.347999999999999</v>
      </c>
      <c r="QUB73" s="26"/>
      <c r="QUC73" s="27"/>
      <c r="QUD73" s="28">
        <f>QTY73+QUA73+QUC73</f>
        <v>51.347999999999999</v>
      </c>
      <c r="RDN73" s="23"/>
      <c r="RDO73" s="24"/>
      <c r="RDP73" s="25" t="s">
        <v>13</v>
      </c>
      <c r="RDQ73" s="26" t="s">
        <v>14</v>
      </c>
      <c r="RDR73" s="27">
        <v>0.38900000000000001</v>
      </c>
      <c r="RDS73" s="27">
        <f>RDS72*RDR73</f>
        <v>8.5579999999999998</v>
      </c>
      <c r="RDT73" s="26"/>
      <c r="RDU73" s="27"/>
      <c r="RDV73" s="92">
        <v>6</v>
      </c>
      <c r="RDW73" s="27">
        <f>RDS73*RDV73</f>
        <v>51.347999999999999</v>
      </c>
      <c r="RDX73" s="26"/>
      <c r="RDY73" s="27"/>
      <c r="RDZ73" s="28">
        <f>RDU73+RDW73+RDY73</f>
        <v>51.347999999999999</v>
      </c>
      <c r="RNJ73" s="23"/>
      <c r="RNK73" s="24"/>
      <c r="RNL73" s="25" t="s">
        <v>13</v>
      </c>
      <c r="RNM73" s="26" t="s">
        <v>14</v>
      </c>
      <c r="RNN73" s="27">
        <v>0.38900000000000001</v>
      </c>
      <c r="RNO73" s="27">
        <f>RNO72*RNN73</f>
        <v>8.5579999999999998</v>
      </c>
      <c r="RNP73" s="26"/>
      <c r="RNQ73" s="27"/>
      <c r="RNR73" s="92">
        <v>6</v>
      </c>
      <c r="RNS73" s="27">
        <f>RNO73*RNR73</f>
        <v>51.347999999999999</v>
      </c>
      <c r="RNT73" s="26"/>
      <c r="RNU73" s="27"/>
      <c r="RNV73" s="28">
        <f>RNQ73+RNS73+RNU73</f>
        <v>51.347999999999999</v>
      </c>
      <c r="RXF73" s="23"/>
      <c r="RXG73" s="24"/>
      <c r="RXH73" s="25" t="s">
        <v>13</v>
      </c>
      <c r="RXI73" s="26" t="s">
        <v>14</v>
      </c>
      <c r="RXJ73" s="27">
        <v>0.38900000000000001</v>
      </c>
      <c r="RXK73" s="27">
        <f>RXK72*RXJ73</f>
        <v>8.5579999999999998</v>
      </c>
      <c r="RXL73" s="26"/>
      <c r="RXM73" s="27"/>
      <c r="RXN73" s="92">
        <v>6</v>
      </c>
      <c r="RXO73" s="27">
        <f>RXK73*RXN73</f>
        <v>51.347999999999999</v>
      </c>
      <c r="RXP73" s="26"/>
      <c r="RXQ73" s="27"/>
      <c r="RXR73" s="28">
        <f>RXM73+RXO73+RXQ73</f>
        <v>51.347999999999999</v>
      </c>
      <c r="SHB73" s="23"/>
      <c r="SHC73" s="24"/>
      <c r="SHD73" s="25" t="s">
        <v>13</v>
      </c>
      <c r="SHE73" s="26" t="s">
        <v>14</v>
      </c>
      <c r="SHF73" s="27">
        <v>0.38900000000000001</v>
      </c>
      <c r="SHG73" s="27">
        <f>SHG72*SHF73</f>
        <v>8.5579999999999998</v>
      </c>
      <c r="SHH73" s="26"/>
      <c r="SHI73" s="27"/>
      <c r="SHJ73" s="92">
        <v>6</v>
      </c>
      <c r="SHK73" s="27">
        <f>SHG73*SHJ73</f>
        <v>51.347999999999999</v>
      </c>
      <c r="SHL73" s="26"/>
      <c r="SHM73" s="27"/>
      <c r="SHN73" s="28">
        <f>SHI73+SHK73+SHM73</f>
        <v>51.347999999999999</v>
      </c>
      <c r="SQX73" s="23"/>
      <c r="SQY73" s="24"/>
      <c r="SQZ73" s="25" t="s">
        <v>13</v>
      </c>
      <c r="SRA73" s="26" t="s">
        <v>14</v>
      </c>
      <c r="SRB73" s="27">
        <v>0.38900000000000001</v>
      </c>
      <c r="SRC73" s="27">
        <f>SRC72*SRB73</f>
        <v>8.5579999999999998</v>
      </c>
      <c r="SRD73" s="26"/>
      <c r="SRE73" s="27"/>
      <c r="SRF73" s="92">
        <v>6</v>
      </c>
      <c r="SRG73" s="27">
        <f>SRC73*SRF73</f>
        <v>51.347999999999999</v>
      </c>
      <c r="SRH73" s="26"/>
      <c r="SRI73" s="27"/>
      <c r="SRJ73" s="28">
        <f>SRE73+SRG73+SRI73</f>
        <v>51.347999999999999</v>
      </c>
      <c r="TAT73" s="23"/>
      <c r="TAU73" s="24"/>
      <c r="TAV73" s="25" t="s">
        <v>13</v>
      </c>
      <c r="TAW73" s="26" t="s">
        <v>14</v>
      </c>
      <c r="TAX73" s="27">
        <v>0.38900000000000001</v>
      </c>
      <c r="TAY73" s="27">
        <f>TAY72*TAX73</f>
        <v>8.5579999999999998</v>
      </c>
      <c r="TAZ73" s="26"/>
      <c r="TBA73" s="27"/>
      <c r="TBB73" s="92">
        <v>6</v>
      </c>
      <c r="TBC73" s="27">
        <f>TAY73*TBB73</f>
        <v>51.347999999999999</v>
      </c>
      <c r="TBD73" s="26"/>
      <c r="TBE73" s="27"/>
      <c r="TBF73" s="28">
        <f>TBA73+TBC73+TBE73</f>
        <v>51.347999999999999</v>
      </c>
      <c r="TKP73" s="23"/>
      <c r="TKQ73" s="24"/>
      <c r="TKR73" s="25" t="s">
        <v>13</v>
      </c>
      <c r="TKS73" s="26" t="s">
        <v>14</v>
      </c>
      <c r="TKT73" s="27">
        <v>0.38900000000000001</v>
      </c>
      <c r="TKU73" s="27">
        <f>TKU72*TKT73</f>
        <v>8.5579999999999998</v>
      </c>
      <c r="TKV73" s="26"/>
      <c r="TKW73" s="27"/>
      <c r="TKX73" s="92">
        <v>6</v>
      </c>
      <c r="TKY73" s="27">
        <f>TKU73*TKX73</f>
        <v>51.347999999999999</v>
      </c>
      <c r="TKZ73" s="26"/>
      <c r="TLA73" s="27"/>
      <c r="TLB73" s="28">
        <f>TKW73+TKY73+TLA73</f>
        <v>51.347999999999999</v>
      </c>
      <c r="TUL73" s="23"/>
      <c r="TUM73" s="24"/>
      <c r="TUN73" s="25" t="s">
        <v>13</v>
      </c>
      <c r="TUO73" s="26" t="s">
        <v>14</v>
      </c>
      <c r="TUP73" s="27">
        <v>0.38900000000000001</v>
      </c>
      <c r="TUQ73" s="27">
        <f>TUQ72*TUP73</f>
        <v>8.5579999999999998</v>
      </c>
      <c r="TUR73" s="26"/>
      <c r="TUS73" s="27"/>
      <c r="TUT73" s="92">
        <v>6</v>
      </c>
      <c r="TUU73" s="27">
        <f>TUQ73*TUT73</f>
        <v>51.347999999999999</v>
      </c>
      <c r="TUV73" s="26"/>
      <c r="TUW73" s="27"/>
      <c r="TUX73" s="28">
        <f>TUS73+TUU73+TUW73</f>
        <v>51.347999999999999</v>
      </c>
      <c r="UEH73" s="23"/>
      <c r="UEI73" s="24"/>
      <c r="UEJ73" s="25" t="s">
        <v>13</v>
      </c>
      <c r="UEK73" s="26" t="s">
        <v>14</v>
      </c>
      <c r="UEL73" s="27">
        <v>0.38900000000000001</v>
      </c>
      <c r="UEM73" s="27">
        <f>UEM72*UEL73</f>
        <v>8.5579999999999998</v>
      </c>
      <c r="UEN73" s="26"/>
      <c r="UEO73" s="27"/>
      <c r="UEP73" s="92">
        <v>6</v>
      </c>
      <c r="UEQ73" s="27">
        <f>UEM73*UEP73</f>
        <v>51.347999999999999</v>
      </c>
      <c r="UER73" s="26"/>
      <c r="UES73" s="27"/>
      <c r="UET73" s="28">
        <f>UEO73+UEQ73+UES73</f>
        <v>51.347999999999999</v>
      </c>
      <c r="UOD73" s="23"/>
      <c r="UOE73" s="24"/>
      <c r="UOF73" s="25" t="s">
        <v>13</v>
      </c>
      <c r="UOG73" s="26" t="s">
        <v>14</v>
      </c>
      <c r="UOH73" s="27">
        <v>0.38900000000000001</v>
      </c>
      <c r="UOI73" s="27">
        <f>UOI72*UOH73</f>
        <v>8.5579999999999998</v>
      </c>
      <c r="UOJ73" s="26"/>
      <c r="UOK73" s="27"/>
      <c r="UOL73" s="92">
        <v>6</v>
      </c>
      <c r="UOM73" s="27">
        <f>UOI73*UOL73</f>
        <v>51.347999999999999</v>
      </c>
      <c r="UON73" s="26"/>
      <c r="UOO73" s="27"/>
      <c r="UOP73" s="28">
        <f>UOK73+UOM73+UOO73</f>
        <v>51.347999999999999</v>
      </c>
      <c r="UXZ73" s="23"/>
      <c r="UYA73" s="24"/>
      <c r="UYB73" s="25" t="s">
        <v>13</v>
      </c>
      <c r="UYC73" s="26" t="s">
        <v>14</v>
      </c>
      <c r="UYD73" s="27">
        <v>0.38900000000000001</v>
      </c>
      <c r="UYE73" s="27">
        <f>UYE72*UYD73</f>
        <v>8.5579999999999998</v>
      </c>
      <c r="UYF73" s="26"/>
      <c r="UYG73" s="27"/>
      <c r="UYH73" s="92">
        <v>6</v>
      </c>
      <c r="UYI73" s="27">
        <f>UYE73*UYH73</f>
        <v>51.347999999999999</v>
      </c>
      <c r="UYJ73" s="26"/>
      <c r="UYK73" s="27"/>
      <c r="UYL73" s="28">
        <f>UYG73+UYI73+UYK73</f>
        <v>51.347999999999999</v>
      </c>
      <c r="VHV73" s="23"/>
      <c r="VHW73" s="24"/>
      <c r="VHX73" s="25" t="s">
        <v>13</v>
      </c>
      <c r="VHY73" s="26" t="s">
        <v>14</v>
      </c>
      <c r="VHZ73" s="27">
        <v>0.38900000000000001</v>
      </c>
      <c r="VIA73" s="27">
        <f>VIA72*VHZ73</f>
        <v>8.5579999999999998</v>
      </c>
      <c r="VIB73" s="26"/>
      <c r="VIC73" s="27"/>
      <c r="VID73" s="92">
        <v>6</v>
      </c>
      <c r="VIE73" s="27">
        <f>VIA73*VID73</f>
        <v>51.347999999999999</v>
      </c>
      <c r="VIF73" s="26"/>
      <c r="VIG73" s="27"/>
      <c r="VIH73" s="28">
        <f>VIC73+VIE73+VIG73</f>
        <v>51.347999999999999</v>
      </c>
      <c r="VRR73" s="23"/>
      <c r="VRS73" s="24"/>
      <c r="VRT73" s="25" t="s">
        <v>13</v>
      </c>
      <c r="VRU73" s="26" t="s">
        <v>14</v>
      </c>
      <c r="VRV73" s="27">
        <v>0.38900000000000001</v>
      </c>
      <c r="VRW73" s="27">
        <f>VRW72*VRV73</f>
        <v>8.5579999999999998</v>
      </c>
      <c r="VRX73" s="26"/>
      <c r="VRY73" s="27"/>
      <c r="VRZ73" s="92">
        <v>6</v>
      </c>
      <c r="VSA73" s="27">
        <f>VRW73*VRZ73</f>
        <v>51.347999999999999</v>
      </c>
      <c r="VSB73" s="26"/>
      <c r="VSC73" s="27"/>
      <c r="VSD73" s="28">
        <f>VRY73+VSA73+VSC73</f>
        <v>51.347999999999999</v>
      </c>
      <c r="WBN73" s="23"/>
      <c r="WBO73" s="24"/>
      <c r="WBP73" s="25" t="s">
        <v>13</v>
      </c>
      <c r="WBQ73" s="26" t="s">
        <v>14</v>
      </c>
      <c r="WBR73" s="27">
        <v>0.38900000000000001</v>
      </c>
      <c r="WBS73" s="27">
        <f>WBS72*WBR73</f>
        <v>8.5579999999999998</v>
      </c>
      <c r="WBT73" s="26"/>
      <c r="WBU73" s="27"/>
      <c r="WBV73" s="92">
        <v>6</v>
      </c>
      <c r="WBW73" s="27">
        <f>WBS73*WBV73</f>
        <v>51.347999999999999</v>
      </c>
      <c r="WBX73" s="26"/>
      <c r="WBY73" s="27"/>
      <c r="WBZ73" s="28">
        <f>WBU73+WBW73+WBY73</f>
        <v>51.347999999999999</v>
      </c>
      <c r="WLJ73" s="23"/>
      <c r="WLK73" s="24"/>
      <c r="WLL73" s="25" t="s">
        <v>13</v>
      </c>
      <c r="WLM73" s="26" t="s">
        <v>14</v>
      </c>
      <c r="WLN73" s="27">
        <v>0.38900000000000001</v>
      </c>
      <c r="WLO73" s="27">
        <f>WLO72*WLN73</f>
        <v>8.5579999999999998</v>
      </c>
      <c r="WLP73" s="26"/>
      <c r="WLQ73" s="27"/>
      <c r="WLR73" s="92">
        <v>6</v>
      </c>
      <c r="WLS73" s="27">
        <f>WLO73*WLR73</f>
        <v>51.347999999999999</v>
      </c>
      <c r="WLT73" s="26"/>
      <c r="WLU73" s="27"/>
      <c r="WLV73" s="28">
        <f>WLQ73+WLS73+WLU73</f>
        <v>51.347999999999999</v>
      </c>
      <c r="WVF73" s="23"/>
      <c r="WVG73" s="24"/>
      <c r="WVH73" s="25" t="s">
        <v>13</v>
      </c>
      <c r="WVI73" s="26" t="s">
        <v>14</v>
      </c>
      <c r="WVJ73" s="27">
        <v>0.38900000000000001</v>
      </c>
      <c r="WVK73" s="27">
        <f>WVK72*WVJ73</f>
        <v>8.5579999999999998</v>
      </c>
      <c r="WVL73" s="26"/>
      <c r="WVM73" s="27"/>
      <c r="WVN73" s="92">
        <v>6</v>
      </c>
      <c r="WVO73" s="27">
        <f>WVK73*WVN73</f>
        <v>51.347999999999999</v>
      </c>
      <c r="WVP73" s="26"/>
      <c r="WVQ73" s="27"/>
      <c r="WVR73" s="28">
        <f>WVM73+WVO73+WVQ73</f>
        <v>51.347999999999999</v>
      </c>
    </row>
    <row r="74" spans="1:16138" s="29" customFormat="1" ht="21" customHeight="1" x14ac:dyDescent="0.25">
      <c r="A74" s="23"/>
      <c r="B74" s="24"/>
      <c r="C74" s="94" t="s">
        <v>25</v>
      </c>
      <c r="D74" s="95" t="s">
        <v>16</v>
      </c>
      <c r="E74" s="96">
        <v>0.151</v>
      </c>
      <c r="F74" s="27">
        <f>E74*$F$62</f>
        <v>0.755</v>
      </c>
      <c r="G74" s="96"/>
      <c r="H74" s="95"/>
      <c r="I74" s="95"/>
      <c r="J74" s="97"/>
      <c r="K74" s="88"/>
      <c r="L74" s="18">
        <f>K74*F74</f>
        <v>0</v>
      </c>
      <c r="M74" s="16">
        <f>L74+J74+H74</f>
        <v>0</v>
      </c>
      <c r="IT74" s="23"/>
      <c r="IU74" s="24"/>
      <c r="IV74" s="94" t="s">
        <v>25</v>
      </c>
      <c r="IW74" s="95" t="s">
        <v>16</v>
      </c>
      <c r="IX74" s="96">
        <v>0.151</v>
      </c>
      <c r="IY74" s="27">
        <f>IY72*IX74</f>
        <v>3.3220000000000001</v>
      </c>
      <c r="IZ74" s="95"/>
      <c r="JA74" s="95"/>
      <c r="JB74" s="95"/>
      <c r="JC74" s="97"/>
      <c r="JD74" s="88">
        <v>3.2</v>
      </c>
      <c r="JE74" s="88">
        <f>IY74*JD74</f>
        <v>10.630400000000002</v>
      </c>
      <c r="JF74" s="28">
        <f>JA74+JC74+JE74</f>
        <v>10.630400000000002</v>
      </c>
      <c r="SP74" s="23"/>
      <c r="SQ74" s="24"/>
      <c r="SR74" s="94" t="s">
        <v>25</v>
      </c>
      <c r="SS74" s="95" t="s">
        <v>16</v>
      </c>
      <c r="ST74" s="96">
        <v>0.151</v>
      </c>
      <c r="SU74" s="27">
        <f>SU72*ST74</f>
        <v>3.3220000000000001</v>
      </c>
      <c r="SV74" s="95"/>
      <c r="SW74" s="95"/>
      <c r="SX74" s="95"/>
      <c r="SY74" s="97"/>
      <c r="SZ74" s="88">
        <v>3.2</v>
      </c>
      <c r="TA74" s="88">
        <f>SU74*SZ74</f>
        <v>10.630400000000002</v>
      </c>
      <c r="TB74" s="28">
        <f>SW74+SY74+TA74</f>
        <v>10.630400000000002</v>
      </c>
      <c r="ACL74" s="23"/>
      <c r="ACM74" s="24"/>
      <c r="ACN74" s="94" t="s">
        <v>25</v>
      </c>
      <c r="ACO74" s="95" t="s">
        <v>16</v>
      </c>
      <c r="ACP74" s="96">
        <v>0.151</v>
      </c>
      <c r="ACQ74" s="27">
        <f>ACQ72*ACP74</f>
        <v>3.3220000000000001</v>
      </c>
      <c r="ACR74" s="95"/>
      <c r="ACS74" s="95"/>
      <c r="ACT74" s="95"/>
      <c r="ACU74" s="97"/>
      <c r="ACV74" s="88">
        <v>3.2</v>
      </c>
      <c r="ACW74" s="88">
        <f>ACQ74*ACV74</f>
        <v>10.630400000000002</v>
      </c>
      <c r="ACX74" s="28">
        <f>ACS74+ACU74+ACW74</f>
        <v>10.630400000000002</v>
      </c>
      <c r="AMH74" s="23"/>
      <c r="AMI74" s="24"/>
      <c r="AMJ74" s="94" t="s">
        <v>25</v>
      </c>
      <c r="AMK74" s="95" t="s">
        <v>16</v>
      </c>
      <c r="AML74" s="96">
        <v>0.151</v>
      </c>
      <c r="AMM74" s="27">
        <f>AMM72*AML74</f>
        <v>3.3220000000000001</v>
      </c>
      <c r="AMN74" s="95"/>
      <c r="AMO74" s="95"/>
      <c r="AMP74" s="95"/>
      <c r="AMQ74" s="97"/>
      <c r="AMR74" s="88">
        <v>3.2</v>
      </c>
      <c r="AMS74" s="88">
        <f>AMM74*AMR74</f>
        <v>10.630400000000002</v>
      </c>
      <c r="AMT74" s="28">
        <f>AMO74+AMQ74+AMS74</f>
        <v>10.630400000000002</v>
      </c>
      <c r="AWD74" s="23"/>
      <c r="AWE74" s="24"/>
      <c r="AWF74" s="94" t="s">
        <v>25</v>
      </c>
      <c r="AWG74" s="95" t="s">
        <v>16</v>
      </c>
      <c r="AWH74" s="96">
        <v>0.151</v>
      </c>
      <c r="AWI74" s="27">
        <f>AWI72*AWH74</f>
        <v>3.3220000000000001</v>
      </c>
      <c r="AWJ74" s="95"/>
      <c r="AWK74" s="95"/>
      <c r="AWL74" s="95"/>
      <c r="AWM74" s="97"/>
      <c r="AWN74" s="88">
        <v>3.2</v>
      </c>
      <c r="AWO74" s="88">
        <f>AWI74*AWN74</f>
        <v>10.630400000000002</v>
      </c>
      <c r="AWP74" s="28">
        <f>AWK74+AWM74+AWO74</f>
        <v>10.630400000000002</v>
      </c>
      <c r="BFZ74" s="23"/>
      <c r="BGA74" s="24"/>
      <c r="BGB74" s="94" t="s">
        <v>25</v>
      </c>
      <c r="BGC74" s="95" t="s">
        <v>16</v>
      </c>
      <c r="BGD74" s="96">
        <v>0.151</v>
      </c>
      <c r="BGE74" s="27">
        <f>BGE72*BGD74</f>
        <v>3.3220000000000001</v>
      </c>
      <c r="BGF74" s="95"/>
      <c r="BGG74" s="95"/>
      <c r="BGH74" s="95"/>
      <c r="BGI74" s="97"/>
      <c r="BGJ74" s="88">
        <v>3.2</v>
      </c>
      <c r="BGK74" s="88">
        <f>BGE74*BGJ74</f>
        <v>10.630400000000002</v>
      </c>
      <c r="BGL74" s="28">
        <f>BGG74+BGI74+BGK74</f>
        <v>10.630400000000002</v>
      </c>
      <c r="BPV74" s="23"/>
      <c r="BPW74" s="24"/>
      <c r="BPX74" s="94" t="s">
        <v>25</v>
      </c>
      <c r="BPY74" s="95" t="s">
        <v>16</v>
      </c>
      <c r="BPZ74" s="96">
        <v>0.151</v>
      </c>
      <c r="BQA74" s="27">
        <f>BQA72*BPZ74</f>
        <v>3.3220000000000001</v>
      </c>
      <c r="BQB74" s="95"/>
      <c r="BQC74" s="95"/>
      <c r="BQD74" s="95"/>
      <c r="BQE74" s="97"/>
      <c r="BQF74" s="88">
        <v>3.2</v>
      </c>
      <c r="BQG74" s="88">
        <f>BQA74*BQF74</f>
        <v>10.630400000000002</v>
      </c>
      <c r="BQH74" s="28">
        <f>BQC74+BQE74+BQG74</f>
        <v>10.630400000000002</v>
      </c>
      <c r="BZR74" s="23"/>
      <c r="BZS74" s="24"/>
      <c r="BZT74" s="94" t="s">
        <v>25</v>
      </c>
      <c r="BZU74" s="95" t="s">
        <v>16</v>
      </c>
      <c r="BZV74" s="96">
        <v>0.151</v>
      </c>
      <c r="BZW74" s="27">
        <f>BZW72*BZV74</f>
        <v>3.3220000000000001</v>
      </c>
      <c r="BZX74" s="95"/>
      <c r="BZY74" s="95"/>
      <c r="BZZ74" s="95"/>
      <c r="CAA74" s="97"/>
      <c r="CAB74" s="88">
        <v>3.2</v>
      </c>
      <c r="CAC74" s="88">
        <f>BZW74*CAB74</f>
        <v>10.630400000000002</v>
      </c>
      <c r="CAD74" s="28">
        <f>BZY74+CAA74+CAC74</f>
        <v>10.630400000000002</v>
      </c>
      <c r="CJN74" s="23"/>
      <c r="CJO74" s="24"/>
      <c r="CJP74" s="94" t="s">
        <v>25</v>
      </c>
      <c r="CJQ74" s="95" t="s">
        <v>16</v>
      </c>
      <c r="CJR74" s="96">
        <v>0.151</v>
      </c>
      <c r="CJS74" s="27">
        <f>CJS72*CJR74</f>
        <v>3.3220000000000001</v>
      </c>
      <c r="CJT74" s="95"/>
      <c r="CJU74" s="95"/>
      <c r="CJV74" s="95"/>
      <c r="CJW74" s="97"/>
      <c r="CJX74" s="88">
        <v>3.2</v>
      </c>
      <c r="CJY74" s="88">
        <f>CJS74*CJX74</f>
        <v>10.630400000000002</v>
      </c>
      <c r="CJZ74" s="28">
        <f>CJU74+CJW74+CJY74</f>
        <v>10.630400000000002</v>
      </c>
      <c r="CTJ74" s="23"/>
      <c r="CTK74" s="24"/>
      <c r="CTL74" s="94" t="s">
        <v>25</v>
      </c>
      <c r="CTM74" s="95" t="s">
        <v>16</v>
      </c>
      <c r="CTN74" s="96">
        <v>0.151</v>
      </c>
      <c r="CTO74" s="27">
        <f>CTO72*CTN74</f>
        <v>3.3220000000000001</v>
      </c>
      <c r="CTP74" s="95"/>
      <c r="CTQ74" s="95"/>
      <c r="CTR74" s="95"/>
      <c r="CTS74" s="97"/>
      <c r="CTT74" s="88">
        <v>3.2</v>
      </c>
      <c r="CTU74" s="88">
        <f>CTO74*CTT74</f>
        <v>10.630400000000002</v>
      </c>
      <c r="CTV74" s="28">
        <f>CTQ74+CTS74+CTU74</f>
        <v>10.630400000000002</v>
      </c>
      <c r="DDF74" s="23"/>
      <c r="DDG74" s="24"/>
      <c r="DDH74" s="94" t="s">
        <v>25</v>
      </c>
      <c r="DDI74" s="95" t="s">
        <v>16</v>
      </c>
      <c r="DDJ74" s="96">
        <v>0.151</v>
      </c>
      <c r="DDK74" s="27">
        <f>DDK72*DDJ74</f>
        <v>3.3220000000000001</v>
      </c>
      <c r="DDL74" s="95"/>
      <c r="DDM74" s="95"/>
      <c r="DDN74" s="95"/>
      <c r="DDO74" s="97"/>
      <c r="DDP74" s="88">
        <v>3.2</v>
      </c>
      <c r="DDQ74" s="88">
        <f>DDK74*DDP74</f>
        <v>10.630400000000002</v>
      </c>
      <c r="DDR74" s="28">
        <f>DDM74+DDO74+DDQ74</f>
        <v>10.630400000000002</v>
      </c>
      <c r="DNB74" s="23"/>
      <c r="DNC74" s="24"/>
      <c r="DND74" s="94" t="s">
        <v>25</v>
      </c>
      <c r="DNE74" s="95" t="s">
        <v>16</v>
      </c>
      <c r="DNF74" s="96">
        <v>0.151</v>
      </c>
      <c r="DNG74" s="27">
        <f>DNG72*DNF74</f>
        <v>3.3220000000000001</v>
      </c>
      <c r="DNH74" s="95"/>
      <c r="DNI74" s="95"/>
      <c r="DNJ74" s="95"/>
      <c r="DNK74" s="97"/>
      <c r="DNL74" s="88">
        <v>3.2</v>
      </c>
      <c r="DNM74" s="88">
        <f>DNG74*DNL74</f>
        <v>10.630400000000002</v>
      </c>
      <c r="DNN74" s="28">
        <f>DNI74+DNK74+DNM74</f>
        <v>10.630400000000002</v>
      </c>
      <c r="DWX74" s="23"/>
      <c r="DWY74" s="24"/>
      <c r="DWZ74" s="94" t="s">
        <v>25</v>
      </c>
      <c r="DXA74" s="95" t="s">
        <v>16</v>
      </c>
      <c r="DXB74" s="96">
        <v>0.151</v>
      </c>
      <c r="DXC74" s="27">
        <f>DXC72*DXB74</f>
        <v>3.3220000000000001</v>
      </c>
      <c r="DXD74" s="95"/>
      <c r="DXE74" s="95"/>
      <c r="DXF74" s="95"/>
      <c r="DXG74" s="97"/>
      <c r="DXH74" s="88">
        <v>3.2</v>
      </c>
      <c r="DXI74" s="88">
        <f>DXC74*DXH74</f>
        <v>10.630400000000002</v>
      </c>
      <c r="DXJ74" s="28">
        <f>DXE74+DXG74+DXI74</f>
        <v>10.630400000000002</v>
      </c>
      <c r="EGT74" s="23"/>
      <c r="EGU74" s="24"/>
      <c r="EGV74" s="94" t="s">
        <v>25</v>
      </c>
      <c r="EGW74" s="95" t="s">
        <v>16</v>
      </c>
      <c r="EGX74" s="96">
        <v>0.151</v>
      </c>
      <c r="EGY74" s="27">
        <f>EGY72*EGX74</f>
        <v>3.3220000000000001</v>
      </c>
      <c r="EGZ74" s="95"/>
      <c r="EHA74" s="95"/>
      <c r="EHB74" s="95"/>
      <c r="EHC74" s="97"/>
      <c r="EHD74" s="88">
        <v>3.2</v>
      </c>
      <c r="EHE74" s="88">
        <f>EGY74*EHD74</f>
        <v>10.630400000000002</v>
      </c>
      <c r="EHF74" s="28">
        <f>EHA74+EHC74+EHE74</f>
        <v>10.630400000000002</v>
      </c>
      <c r="EQP74" s="23"/>
      <c r="EQQ74" s="24"/>
      <c r="EQR74" s="94" t="s">
        <v>25</v>
      </c>
      <c r="EQS74" s="95" t="s">
        <v>16</v>
      </c>
      <c r="EQT74" s="96">
        <v>0.151</v>
      </c>
      <c r="EQU74" s="27">
        <f>EQU72*EQT74</f>
        <v>3.3220000000000001</v>
      </c>
      <c r="EQV74" s="95"/>
      <c r="EQW74" s="95"/>
      <c r="EQX74" s="95"/>
      <c r="EQY74" s="97"/>
      <c r="EQZ74" s="88">
        <v>3.2</v>
      </c>
      <c r="ERA74" s="88">
        <f>EQU74*EQZ74</f>
        <v>10.630400000000002</v>
      </c>
      <c r="ERB74" s="28">
        <f>EQW74+EQY74+ERA74</f>
        <v>10.630400000000002</v>
      </c>
      <c r="FAL74" s="23"/>
      <c r="FAM74" s="24"/>
      <c r="FAN74" s="94" t="s">
        <v>25</v>
      </c>
      <c r="FAO74" s="95" t="s">
        <v>16</v>
      </c>
      <c r="FAP74" s="96">
        <v>0.151</v>
      </c>
      <c r="FAQ74" s="27">
        <f>FAQ72*FAP74</f>
        <v>3.3220000000000001</v>
      </c>
      <c r="FAR74" s="95"/>
      <c r="FAS74" s="95"/>
      <c r="FAT74" s="95"/>
      <c r="FAU74" s="97"/>
      <c r="FAV74" s="88">
        <v>3.2</v>
      </c>
      <c r="FAW74" s="88">
        <f>FAQ74*FAV74</f>
        <v>10.630400000000002</v>
      </c>
      <c r="FAX74" s="28">
        <f>FAS74+FAU74+FAW74</f>
        <v>10.630400000000002</v>
      </c>
      <c r="FKH74" s="23"/>
      <c r="FKI74" s="24"/>
      <c r="FKJ74" s="94" t="s">
        <v>25</v>
      </c>
      <c r="FKK74" s="95" t="s">
        <v>16</v>
      </c>
      <c r="FKL74" s="96">
        <v>0.151</v>
      </c>
      <c r="FKM74" s="27">
        <f>FKM72*FKL74</f>
        <v>3.3220000000000001</v>
      </c>
      <c r="FKN74" s="95"/>
      <c r="FKO74" s="95"/>
      <c r="FKP74" s="95"/>
      <c r="FKQ74" s="97"/>
      <c r="FKR74" s="88">
        <v>3.2</v>
      </c>
      <c r="FKS74" s="88">
        <f>FKM74*FKR74</f>
        <v>10.630400000000002</v>
      </c>
      <c r="FKT74" s="28">
        <f>FKO74+FKQ74+FKS74</f>
        <v>10.630400000000002</v>
      </c>
      <c r="FUD74" s="23"/>
      <c r="FUE74" s="24"/>
      <c r="FUF74" s="94" t="s">
        <v>25</v>
      </c>
      <c r="FUG74" s="95" t="s">
        <v>16</v>
      </c>
      <c r="FUH74" s="96">
        <v>0.151</v>
      </c>
      <c r="FUI74" s="27">
        <f>FUI72*FUH74</f>
        <v>3.3220000000000001</v>
      </c>
      <c r="FUJ74" s="95"/>
      <c r="FUK74" s="95"/>
      <c r="FUL74" s="95"/>
      <c r="FUM74" s="97"/>
      <c r="FUN74" s="88">
        <v>3.2</v>
      </c>
      <c r="FUO74" s="88">
        <f>FUI74*FUN74</f>
        <v>10.630400000000002</v>
      </c>
      <c r="FUP74" s="28">
        <f>FUK74+FUM74+FUO74</f>
        <v>10.630400000000002</v>
      </c>
      <c r="GDZ74" s="23"/>
      <c r="GEA74" s="24"/>
      <c r="GEB74" s="94" t="s">
        <v>25</v>
      </c>
      <c r="GEC74" s="95" t="s">
        <v>16</v>
      </c>
      <c r="GED74" s="96">
        <v>0.151</v>
      </c>
      <c r="GEE74" s="27">
        <f>GEE72*GED74</f>
        <v>3.3220000000000001</v>
      </c>
      <c r="GEF74" s="95"/>
      <c r="GEG74" s="95"/>
      <c r="GEH74" s="95"/>
      <c r="GEI74" s="97"/>
      <c r="GEJ74" s="88">
        <v>3.2</v>
      </c>
      <c r="GEK74" s="88">
        <f>GEE74*GEJ74</f>
        <v>10.630400000000002</v>
      </c>
      <c r="GEL74" s="28">
        <f>GEG74+GEI74+GEK74</f>
        <v>10.630400000000002</v>
      </c>
      <c r="GNV74" s="23"/>
      <c r="GNW74" s="24"/>
      <c r="GNX74" s="94" t="s">
        <v>25</v>
      </c>
      <c r="GNY74" s="95" t="s">
        <v>16</v>
      </c>
      <c r="GNZ74" s="96">
        <v>0.151</v>
      </c>
      <c r="GOA74" s="27">
        <f>GOA72*GNZ74</f>
        <v>3.3220000000000001</v>
      </c>
      <c r="GOB74" s="95"/>
      <c r="GOC74" s="95"/>
      <c r="GOD74" s="95"/>
      <c r="GOE74" s="97"/>
      <c r="GOF74" s="88">
        <v>3.2</v>
      </c>
      <c r="GOG74" s="88">
        <f>GOA74*GOF74</f>
        <v>10.630400000000002</v>
      </c>
      <c r="GOH74" s="28">
        <f>GOC74+GOE74+GOG74</f>
        <v>10.630400000000002</v>
      </c>
      <c r="GXR74" s="23"/>
      <c r="GXS74" s="24"/>
      <c r="GXT74" s="94" t="s">
        <v>25</v>
      </c>
      <c r="GXU74" s="95" t="s">
        <v>16</v>
      </c>
      <c r="GXV74" s="96">
        <v>0.151</v>
      </c>
      <c r="GXW74" s="27">
        <f>GXW72*GXV74</f>
        <v>3.3220000000000001</v>
      </c>
      <c r="GXX74" s="95"/>
      <c r="GXY74" s="95"/>
      <c r="GXZ74" s="95"/>
      <c r="GYA74" s="97"/>
      <c r="GYB74" s="88">
        <v>3.2</v>
      </c>
      <c r="GYC74" s="88">
        <f>GXW74*GYB74</f>
        <v>10.630400000000002</v>
      </c>
      <c r="GYD74" s="28">
        <f>GXY74+GYA74+GYC74</f>
        <v>10.630400000000002</v>
      </c>
      <c r="HHN74" s="23"/>
      <c r="HHO74" s="24"/>
      <c r="HHP74" s="94" t="s">
        <v>25</v>
      </c>
      <c r="HHQ74" s="95" t="s">
        <v>16</v>
      </c>
      <c r="HHR74" s="96">
        <v>0.151</v>
      </c>
      <c r="HHS74" s="27">
        <f>HHS72*HHR74</f>
        <v>3.3220000000000001</v>
      </c>
      <c r="HHT74" s="95"/>
      <c r="HHU74" s="95"/>
      <c r="HHV74" s="95"/>
      <c r="HHW74" s="97"/>
      <c r="HHX74" s="88">
        <v>3.2</v>
      </c>
      <c r="HHY74" s="88">
        <f>HHS74*HHX74</f>
        <v>10.630400000000002</v>
      </c>
      <c r="HHZ74" s="28">
        <f>HHU74+HHW74+HHY74</f>
        <v>10.630400000000002</v>
      </c>
      <c r="HRJ74" s="23"/>
      <c r="HRK74" s="24"/>
      <c r="HRL74" s="94" t="s">
        <v>25</v>
      </c>
      <c r="HRM74" s="95" t="s">
        <v>16</v>
      </c>
      <c r="HRN74" s="96">
        <v>0.151</v>
      </c>
      <c r="HRO74" s="27">
        <f>HRO72*HRN74</f>
        <v>3.3220000000000001</v>
      </c>
      <c r="HRP74" s="95"/>
      <c r="HRQ74" s="95"/>
      <c r="HRR74" s="95"/>
      <c r="HRS74" s="97"/>
      <c r="HRT74" s="88">
        <v>3.2</v>
      </c>
      <c r="HRU74" s="88">
        <f>HRO74*HRT74</f>
        <v>10.630400000000002</v>
      </c>
      <c r="HRV74" s="28">
        <f>HRQ74+HRS74+HRU74</f>
        <v>10.630400000000002</v>
      </c>
      <c r="IBF74" s="23"/>
      <c r="IBG74" s="24"/>
      <c r="IBH74" s="94" t="s">
        <v>25</v>
      </c>
      <c r="IBI74" s="95" t="s">
        <v>16</v>
      </c>
      <c r="IBJ74" s="96">
        <v>0.151</v>
      </c>
      <c r="IBK74" s="27">
        <f>IBK72*IBJ74</f>
        <v>3.3220000000000001</v>
      </c>
      <c r="IBL74" s="95"/>
      <c r="IBM74" s="95"/>
      <c r="IBN74" s="95"/>
      <c r="IBO74" s="97"/>
      <c r="IBP74" s="88">
        <v>3.2</v>
      </c>
      <c r="IBQ74" s="88">
        <f>IBK74*IBP74</f>
        <v>10.630400000000002</v>
      </c>
      <c r="IBR74" s="28">
        <f>IBM74+IBO74+IBQ74</f>
        <v>10.630400000000002</v>
      </c>
      <c r="ILB74" s="23"/>
      <c r="ILC74" s="24"/>
      <c r="ILD74" s="94" t="s">
        <v>25</v>
      </c>
      <c r="ILE74" s="95" t="s">
        <v>16</v>
      </c>
      <c r="ILF74" s="96">
        <v>0.151</v>
      </c>
      <c r="ILG74" s="27">
        <f>ILG72*ILF74</f>
        <v>3.3220000000000001</v>
      </c>
      <c r="ILH74" s="95"/>
      <c r="ILI74" s="95"/>
      <c r="ILJ74" s="95"/>
      <c r="ILK74" s="97"/>
      <c r="ILL74" s="88">
        <v>3.2</v>
      </c>
      <c r="ILM74" s="88">
        <f>ILG74*ILL74</f>
        <v>10.630400000000002</v>
      </c>
      <c r="ILN74" s="28">
        <f>ILI74+ILK74+ILM74</f>
        <v>10.630400000000002</v>
      </c>
      <c r="IUX74" s="23"/>
      <c r="IUY74" s="24"/>
      <c r="IUZ74" s="94" t="s">
        <v>25</v>
      </c>
      <c r="IVA74" s="95" t="s">
        <v>16</v>
      </c>
      <c r="IVB74" s="96">
        <v>0.151</v>
      </c>
      <c r="IVC74" s="27">
        <f>IVC72*IVB74</f>
        <v>3.3220000000000001</v>
      </c>
      <c r="IVD74" s="95"/>
      <c r="IVE74" s="95"/>
      <c r="IVF74" s="95"/>
      <c r="IVG74" s="97"/>
      <c r="IVH74" s="88">
        <v>3.2</v>
      </c>
      <c r="IVI74" s="88">
        <f>IVC74*IVH74</f>
        <v>10.630400000000002</v>
      </c>
      <c r="IVJ74" s="28">
        <f>IVE74+IVG74+IVI74</f>
        <v>10.630400000000002</v>
      </c>
      <c r="JET74" s="23"/>
      <c r="JEU74" s="24"/>
      <c r="JEV74" s="94" t="s">
        <v>25</v>
      </c>
      <c r="JEW74" s="95" t="s">
        <v>16</v>
      </c>
      <c r="JEX74" s="96">
        <v>0.151</v>
      </c>
      <c r="JEY74" s="27">
        <f>JEY72*JEX74</f>
        <v>3.3220000000000001</v>
      </c>
      <c r="JEZ74" s="95"/>
      <c r="JFA74" s="95"/>
      <c r="JFB74" s="95"/>
      <c r="JFC74" s="97"/>
      <c r="JFD74" s="88">
        <v>3.2</v>
      </c>
      <c r="JFE74" s="88">
        <f>JEY74*JFD74</f>
        <v>10.630400000000002</v>
      </c>
      <c r="JFF74" s="28">
        <f>JFA74+JFC74+JFE74</f>
        <v>10.630400000000002</v>
      </c>
      <c r="JOP74" s="23"/>
      <c r="JOQ74" s="24"/>
      <c r="JOR74" s="94" t="s">
        <v>25</v>
      </c>
      <c r="JOS74" s="95" t="s">
        <v>16</v>
      </c>
      <c r="JOT74" s="96">
        <v>0.151</v>
      </c>
      <c r="JOU74" s="27">
        <f>JOU72*JOT74</f>
        <v>3.3220000000000001</v>
      </c>
      <c r="JOV74" s="95"/>
      <c r="JOW74" s="95"/>
      <c r="JOX74" s="95"/>
      <c r="JOY74" s="97"/>
      <c r="JOZ74" s="88">
        <v>3.2</v>
      </c>
      <c r="JPA74" s="88">
        <f>JOU74*JOZ74</f>
        <v>10.630400000000002</v>
      </c>
      <c r="JPB74" s="28">
        <f>JOW74+JOY74+JPA74</f>
        <v>10.630400000000002</v>
      </c>
      <c r="JYL74" s="23"/>
      <c r="JYM74" s="24"/>
      <c r="JYN74" s="94" t="s">
        <v>25</v>
      </c>
      <c r="JYO74" s="95" t="s">
        <v>16</v>
      </c>
      <c r="JYP74" s="96">
        <v>0.151</v>
      </c>
      <c r="JYQ74" s="27">
        <f>JYQ72*JYP74</f>
        <v>3.3220000000000001</v>
      </c>
      <c r="JYR74" s="95"/>
      <c r="JYS74" s="95"/>
      <c r="JYT74" s="95"/>
      <c r="JYU74" s="97"/>
      <c r="JYV74" s="88">
        <v>3.2</v>
      </c>
      <c r="JYW74" s="88">
        <f>JYQ74*JYV74</f>
        <v>10.630400000000002</v>
      </c>
      <c r="JYX74" s="28">
        <f>JYS74+JYU74+JYW74</f>
        <v>10.630400000000002</v>
      </c>
      <c r="KIH74" s="23"/>
      <c r="KII74" s="24"/>
      <c r="KIJ74" s="94" t="s">
        <v>25</v>
      </c>
      <c r="KIK74" s="95" t="s">
        <v>16</v>
      </c>
      <c r="KIL74" s="96">
        <v>0.151</v>
      </c>
      <c r="KIM74" s="27">
        <f>KIM72*KIL74</f>
        <v>3.3220000000000001</v>
      </c>
      <c r="KIN74" s="95"/>
      <c r="KIO74" s="95"/>
      <c r="KIP74" s="95"/>
      <c r="KIQ74" s="97"/>
      <c r="KIR74" s="88">
        <v>3.2</v>
      </c>
      <c r="KIS74" s="88">
        <f>KIM74*KIR74</f>
        <v>10.630400000000002</v>
      </c>
      <c r="KIT74" s="28">
        <f>KIO74+KIQ74+KIS74</f>
        <v>10.630400000000002</v>
      </c>
      <c r="KSD74" s="23"/>
      <c r="KSE74" s="24"/>
      <c r="KSF74" s="94" t="s">
        <v>25</v>
      </c>
      <c r="KSG74" s="95" t="s">
        <v>16</v>
      </c>
      <c r="KSH74" s="96">
        <v>0.151</v>
      </c>
      <c r="KSI74" s="27">
        <f>KSI72*KSH74</f>
        <v>3.3220000000000001</v>
      </c>
      <c r="KSJ74" s="95"/>
      <c r="KSK74" s="95"/>
      <c r="KSL74" s="95"/>
      <c r="KSM74" s="97"/>
      <c r="KSN74" s="88">
        <v>3.2</v>
      </c>
      <c r="KSO74" s="88">
        <f>KSI74*KSN74</f>
        <v>10.630400000000002</v>
      </c>
      <c r="KSP74" s="28">
        <f>KSK74+KSM74+KSO74</f>
        <v>10.630400000000002</v>
      </c>
      <c r="LBZ74" s="23"/>
      <c r="LCA74" s="24"/>
      <c r="LCB74" s="94" t="s">
        <v>25</v>
      </c>
      <c r="LCC74" s="95" t="s">
        <v>16</v>
      </c>
      <c r="LCD74" s="96">
        <v>0.151</v>
      </c>
      <c r="LCE74" s="27">
        <f>LCE72*LCD74</f>
        <v>3.3220000000000001</v>
      </c>
      <c r="LCF74" s="95"/>
      <c r="LCG74" s="95"/>
      <c r="LCH74" s="95"/>
      <c r="LCI74" s="97"/>
      <c r="LCJ74" s="88">
        <v>3.2</v>
      </c>
      <c r="LCK74" s="88">
        <f>LCE74*LCJ74</f>
        <v>10.630400000000002</v>
      </c>
      <c r="LCL74" s="28">
        <f>LCG74+LCI74+LCK74</f>
        <v>10.630400000000002</v>
      </c>
      <c r="LLV74" s="23"/>
      <c r="LLW74" s="24"/>
      <c r="LLX74" s="94" t="s">
        <v>25</v>
      </c>
      <c r="LLY74" s="95" t="s">
        <v>16</v>
      </c>
      <c r="LLZ74" s="96">
        <v>0.151</v>
      </c>
      <c r="LMA74" s="27">
        <f>LMA72*LLZ74</f>
        <v>3.3220000000000001</v>
      </c>
      <c r="LMB74" s="95"/>
      <c r="LMC74" s="95"/>
      <c r="LMD74" s="95"/>
      <c r="LME74" s="97"/>
      <c r="LMF74" s="88">
        <v>3.2</v>
      </c>
      <c r="LMG74" s="88">
        <f>LMA74*LMF74</f>
        <v>10.630400000000002</v>
      </c>
      <c r="LMH74" s="28">
        <f>LMC74+LME74+LMG74</f>
        <v>10.630400000000002</v>
      </c>
      <c r="LVR74" s="23"/>
      <c r="LVS74" s="24"/>
      <c r="LVT74" s="94" t="s">
        <v>25</v>
      </c>
      <c r="LVU74" s="95" t="s">
        <v>16</v>
      </c>
      <c r="LVV74" s="96">
        <v>0.151</v>
      </c>
      <c r="LVW74" s="27">
        <f>LVW72*LVV74</f>
        <v>3.3220000000000001</v>
      </c>
      <c r="LVX74" s="95"/>
      <c r="LVY74" s="95"/>
      <c r="LVZ74" s="95"/>
      <c r="LWA74" s="97"/>
      <c r="LWB74" s="88">
        <v>3.2</v>
      </c>
      <c r="LWC74" s="88">
        <f>LVW74*LWB74</f>
        <v>10.630400000000002</v>
      </c>
      <c r="LWD74" s="28">
        <f>LVY74+LWA74+LWC74</f>
        <v>10.630400000000002</v>
      </c>
      <c r="MFN74" s="23"/>
      <c r="MFO74" s="24"/>
      <c r="MFP74" s="94" t="s">
        <v>25</v>
      </c>
      <c r="MFQ74" s="95" t="s">
        <v>16</v>
      </c>
      <c r="MFR74" s="96">
        <v>0.151</v>
      </c>
      <c r="MFS74" s="27">
        <f>MFS72*MFR74</f>
        <v>3.3220000000000001</v>
      </c>
      <c r="MFT74" s="95"/>
      <c r="MFU74" s="95"/>
      <c r="MFV74" s="95"/>
      <c r="MFW74" s="97"/>
      <c r="MFX74" s="88">
        <v>3.2</v>
      </c>
      <c r="MFY74" s="88">
        <f>MFS74*MFX74</f>
        <v>10.630400000000002</v>
      </c>
      <c r="MFZ74" s="28">
        <f>MFU74+MFW74+MFY74</f>
        <v>10.630400000000002</v>
      </c>
      <c r="MPJ74" s="23"/>
      <c r="MPK74" s="24"/>
      <c r="MPL74" s="94" t="s">
        <v>25</v>
      </c>
      <c r="MPM74" s="95" t="s">
        <v>16</v>
      </c>
      <c r="MPN74" s="96">
        <v>0.151</v>
      </c>
      <c r="MPO74" s="27">
        <f>MPO72*MPN74</f>
        <v>3.3220000000000001</v>
      </c>
      <c r="MPP74" s="95"/>
      <c r="MPQ74" s="95"/>
      <c r="MPR74" s="95"/>
      <c r="MPS74" s="97"/>
      <c r="MPT74" s="88">
        <v>3.2</v>
      </c>
      <c r="MPU74" s="88">
        <f>MPO74*MPT74</f>
        <v>10.630400000000002</v>
      </c>
      <c r="MPV74" s="28">
        <f>MPQ74+MPS74+MPU74</f>
        <v>10.630400000000002</v>
      </c>
      <c r="MZF74" s="23"/>
      <c r="MZG74" s="24"/>
      <c r="MZH74" s="94" t="s">
        <v>25</v>
      </c>
      <c r="MZI74" s="95" t="s">
        <v>16</v>
      </c>
      <c r="MZJ74" s="96">
        <v>0.151</v>
      </c>
      <c r="MZK74" s="27">
        <f>MZK72*MZJ74</f>
        <v>3.3220000000000001</v>
      </c>
      <c r="MZL74" s="95"/>
      <c r="MZM74" s="95"/>
      <c r="MZN74" s="95"/>
      <c r="MZO74" s="97"/>
      <c r="MZP74" s="88">
        <v>3.2</v>
      </c>
      <c r="MZQ74" s="88">
        <f>MZK74*MZP74</f>
        <v>10.630400000000002</v>
      </c>
      <c r="MZR74" s="28">
        <f>MZM74+MZO74+MZQ74</f>
        <v>10.630400000000002</v>
      </c>
      <c r="NJB74" s="23"/>
      <c r="NJC74" s="24"/>
      <c r="NJD74" s="94" t="s">
        <v>25</v>
      </c>
      <c r="NJE74" s="95" t="s">
        <v>16</v>
      </c>
      <c r="NJF74" s="96">
        <v>0.151</v>
      </c>
      <c r="NJG74" s="27">
        <f>NJG72*NJF74</f>
        <v>3.3220000000000001</v>
      </c>
      <c r="NJH74" s="95"/>
      <c r="NJI74" s="95"/>
      <c r="NJJ74" s="95"/>
      <c r="NJK74" s="97"/>
      <c r="NJL74" s="88">
        <v>3.2</v>
      </c>
      <c r="NJM74" s="88">
        <f>NJG74*NJL74</f>
        <v>10.630400000000002</v>
      </c>
      <c r="NJN74" s="28">
        <f>NJI74+NJK74+NJM74</f>
        <v>10.630400000000002</v>
      </c>
      <c r="NSX74" s="23"/>
      <c r="NSY74" s="24"/>
      <c r="NSZ74" s="94" t="s">
        <v>25</v>
      </c>
      <c r="NTA74" s="95" t="s">
        <v>16</v>
      </c>
      <c r="NTB74" s="96">
        <v>0.151</v>
      </c>
      <c r="NTC74" s="27">
        <f>NTC72*NTB74</f>
        <v>3.3220000000000001</v>
      </c>
      <c r="NTD74" s="95"/>
      <c r="NTE74" s="95"/>
      <c r="NTF74" s="95"/>
      <c r="NTG74" s="97"/>
      <c r="NTH74" s="88">
        <v>3.2</v>
      </c>
      <c r="NTI74" s="88">
        <f>NTC74*NTH74</f>
        <v>10.630400000000002</v>
      </c>
      <c r="NTJ74" s="28">
        <f>NTE74+NTG74+NTI74</f>
        <v>10.630400000000002</v>
      </c>
      <c r="OCT74" s="23"/>
      <c r="OCU74" s="24"/>
      <c r="OCV74" s="94" t="s">
        <v>25</v>
      </c>
      <c r="OCW74" s="95" t="s">
        <v>16</v>
      </c>
      <c r="OCX74" s="96">
        <v>0.151</v>
      </c>
      <c r="OCY74" s="27">
        <f>OCY72*OCX74</f>
        <v>3.3220000000000001</v>
      </c>
      <c r="OCZ74" s="95"/>
      <c r="ODA74" s="95"/>
      <c r="ODB74" s="95"/>
      <c r="ODC74" s="97"/>
      <c r="ODD74" s="88">
        <v>3.2</v>
      </c>
      <c r="ODE74" s="88">
        <f>OCY74*ODD74</f>
        <v>10.630400000000002</v>
      </c>
      <c r="ODF74" s="28">
        <f>ODA74+ODC74+ODE74</f>
        <v>10.630400000000002</v>
      </c>
      <c r="OMP74" s="23"/>
      <c r="OMQ74" s="24"/>
      <c r="OMR74" s="94" t="s">
        <v>25</v>
      </c>
      <c r="OMS74" s="95" t="s">
        <v>16</v>
      </c>
      <c r="OMT74" s="96">
        <v>0.151</v>
      </c>
      <c r="OMU74" s="27">
        <f>OMU72*OMT74</f>
        <v>3.3220000000000001</v>
      </c>
      <c r="OMV74" s="95"/>
      <c r="OMW74" s="95"/>
      <c r="OMX74" s="95"/>
      <c r="OMY74" s="97"/>
      <c r="OMZ74" s="88">
        <v>3.2</v>
      </c>
      <c r="ONA74" s="88">
        <f>OMU74*OMZ74</f>
        <v>10.630400000000002</v>
      </c>
      <c r="ONB74" s="28">
        <f>OMW74+OMY74+ONA74</f>
        <v>10.630400000000002</v>
      </c>
      <c r="OWL74" s="23"/>
      <c r="OWM74" s="24"/>
      <c r="OWN74" s="94" t="s">
        <v>25</v>
      </c>
      <c r="OWO74" s="95" t="s">
        <v>16</v>
      </c>
      <c r="OWP74" s="96">
        <v>0.151</v>
      </c>
      <c r="OWQ74" s="27">
        <f>OWQ72*OWP74</f>
        <v>3.3220000000000001</v>
      </c>
      <c r="OWR74" s="95"/>
      <c r="OWS74" s="95"/>
      <c r="OWT74" s="95"/>
      <c r="OWU74" s="97"/>
      <c r="OWV74" s="88">
        <v>3.2</v>
      </c>
      <c r="OWW74" s="88">
        <f>OWQ74*OWV74</f>
        <v>10.630400000000002</v>
      </c>
      <c r="OWX74" s="28">
        <f>OWS74+OWU74+OWW74</f>
        <v>10.630400000000002</v>
      </c>
      <c r="PGH74" s="23"/>
      <c r="PGI74" s="24"/>
      <c r="PGJ74" s="94" t="s">
        <v>25</v>
      </c>
      <c r="PGK74" s="95" t="s">
        <v>16</v>
      </c>
      <c r="PGL74" s="96">
        <v>0.151</v>
      </c>
      <c r="PGM74" s="27">
        <f>PGM72*PGL74</f>
        <v>3.3220000000000001</v>
      </c>
      <c r="PGN74" s="95"/>
      <c r="PGO74" s="95"/>
      <c r="PGP74" s="95"/>
      <c r="PGQ74" s="97"/>
      <c r="PGR74" s="88">
        <v>3.2</v>
      </c>
      <c r="PGS74" s="88">
        <f>PGM74*PGR74</f>
        <v>10.630400000000002</v>
      </c>
      <c r="PGT74" s="28">
        <f>PGO74+PGQ74+PGS74</f>
        <v>10.630400000000002</v>
      </c>
      <c r="PQD74" s="23"/>
      <c r="PQE74" s="24"/>
      <c r="PQF74" s="94" t="s">
        <v>25</v>
      </c>
      <c r="PQG74" s="95" t="s">
        <v>16</v>
      </c>
      <c r="PQH74" s="96">
        <v>0.151</v>
      </c>
      <c r="PQI74" s="27">
        <f>PQI72*PQH74</f>
        <v>3.3220000000000001</v>
      </c>
      <c r="PQJ74" s="95"/>
      <c r="PQK74" s="95"/>
      <c r="PQL74" s="95"/>
      <c r="PQM74" s="97"/>
      <c r="PQN74" s="88">
        <v>3.2</v>
      </c>
      <c r="PQO74" s="88">
        <f>PQI74*PQN74</f>
        <v>10.630400000000002</v>
      </c>
      <c r="PQP74" s="28">
        <f>PQK74+PQM74+PQO74</f>
        <v>10.630400000000002</v>
      </c>
      <c r="PZZ74" s="23"/>
      <c r="QAA74" s="24"/>
      <c r="QAB74" s="94" t="s">
        <v>25</v>
      </c>
      <c r="QAC74" s="95" t="s">
        <v>16</v>
      </c>
      <c r="QAD74" s="96">
        <v>0.151</v>
      </c>
      <c r="QAE74" s="27">
        <f>QAE72*QAD74</f>
        <v>3.3220000000000001</v>
      </c>
      <c r="QAF74" s="95"/>
      <c r="QAG74" s="95"/>
      <c r="QAH74" s="95"/>
      <c r="QAI74" s="97"/>
      <c r="QAJ74" s="88">
        <v>3.2</v>
      </c>
      <c r="QAK74" s="88">
        <f>QAE74*QAJ74</f>
        <v>10.630400000000002</v>
      </c>
      <c r="QAL74" s="28">
        <f>QAG74+QAI74+QAK74</f>
        <v>10.630400000000002</v>
      </c>
      <c r="QJV74" s="23"/>
      <c r="QJW74" s="24"/>
      <c r="QJX74" s="94" t="s">
        <v>25</v>
      </c>
      <c r="QJY74" s="95" t="s">
        <v>16</v>
      </c>
      <c r="QJZ74" s="96">
        <v>0.151</v>
      </c>
      <c r="QKA74" s="27">
        <f>QKA72*QJZ74</f>
        <v>3.3220000000000001</v>
      </c>
      <c r="QKB74" s="95"/>
      <c r="QKC74" s="95"/>
      <c r="QKD74" s="95"/>
      <c r="QKE74" s="97"/>
      <c r="QKF74" s="88">
        <v>3.2</v>
      </c>
      <c r="QKG74" s="88">
        <f>QKA74*QKF74</f>
        <v>10.630400000000002</v>
      </c>
      <c r="QKH74" s="28">
        <f>QKC74+QKE74+QKG74</f>
        <v>10.630400000000002</v>
      </c>
      <c r="QTR74" s="23"/>
      <c r="QTS74" s="24"/>
      <c r="QTT74" s="94" t="s">
        <v>25</v>
      </c>
      <c r="QTU74" s="95" t="s">
        <v>16</v>
      </c>
      <c r="QTV74" s="96">
        <v>0.151</v>
      </c>
      <c r="QTW74" s="27">
        <f>QTW72*QTV74</f>
        <v>3.3220000000000001</v>
      </c>
      <c r="QTX74" s="95"/>
      <c r="QTY74" s="95"/>
      <c r="QTZ74" s="95"/>
      <c r="QUA74" s="97"/>
      <c r="QUB74" s="88">
        <v>3.2</v>
      </c>
      <c r="QUC74" s="88">
        <f>QTW74*QUB74</f>
        <v>10.630400000000002</v>
      </c>
      <c r="QUD74" s="28">
        <f>QTY74+QUA74+QUC74</f>
        <v>10.630400000000002</v>
      </c>
      <c r="RDN74" s="23"/>
      <c r="RDO74" s="24"/>
      <c r="RDP74" s="94" t="s">
        <v>25</v>
      </c>
      <c r="RDQ74" s="95" t="s">
        <v>16</v>
      </c>
      <c r="RDR74" s="96">
        <v>0.151</v>
      </c>
      <c r="RDS74" s="27">
        <f>RDS72*RDR74</f>
        <v>3.3220000000000001</v>
      </c>
      <c r="RDT74" s="95"/>
      <c r="RDU74" s="95"/>
      <c r="RDV74" s="95"/>
      <c r="RDW74" s="97"/>
      <c r="RDX74" s="88">
        <v>3.2</v>
      </c>
      <c r="RDY74" s="88">
        <f>RDS74*RDX74</f>
        <v>10.630400000000002</v>
      </c>
      <c r="RDZ74" s="28">
        <f>RDU74+RDW74+RDY74</f>
        <v>10.630400000000002</v>
      </c>
      <c r="RNJ74" s="23"/>
      <c r="RNK74" s="24"/>
      <c r="RNL74" s="94" t="s">
        <v>25</v>
      </c>
      <c r="RNM74" s="95" t="s">
        <v>16</v>
      </c>
      <c r="RNN74" s="96">
        <v>0.151</v>
      </c>
      <c r="RNO74" s="27">
        <f>RNO72*RNN74</f>
        <v>3.3220000000000001</v>
      </c>
      <c r="RNP74" s="95"/>
      <c r="RNQ74" s="95"/>
      <c r="RNR74" s="95"/>
      <c r="RNS74" s="97"/>
      <c r="RNT74" s="88">
        <v>3.2</v>
      </c>
      <c r="RNU74" s="88">
        <f>RNO74*RNT74</f>
        <v>10.630400000000002</v>
      </c>
      <c r="RNV74" s="28">
        <f>RNQ74+RNS74+RNU74</f>
        <v>10.630400000000002</v>
      </c>
      <c r="RXF74" s="23"/>
      <c r="RXG74" s="24"/>
      <c r="RXH74" s="94" t="s">
        <v>25</v>
      </c>
      <c r="RXI74" s="95" t="s">
        <v>16</v>
      </c>
      <c r="RXJ74" s="96">
        <v>0.151</v>
      </c>
      <c r="RXK74" s="27">
        <f>RXK72*RXJ74</f>
        <v>3.3220000000000001</v>
      </c>
      <c r="RXL74" s="95"/>
      <c r="RXM74" s="95"/>
      <c r="RXN74" s="95"/>
      <c r="RXO74" s="97"/>
      <c r="RXP74" s="88">
        <v>3.2</v>
      </c>
      <c r="RXQ74" s="88">
        <f>RXK74*RXP74</f>
        <v>10.630400000000002</v>
      </c>
      <c r="RXR74" s="28">
        <f>RXM74+RXO74+RXQ74</f>
        <v>10.630400000000002</v>
      </c>
      <c r="SHB74" s="23"/>
      <c r="SHC74" s="24"/>
      <c r="SHD74" s="94" t="s">
        <v>25</v>
      </c>
      <c r="SHE74" s="95" t="s">
        <v>16</v>
      </c>
      <c r="SHF74" s="96">
        <v>0.151</v>
      </c>
      <c r="SHG74" s="27">
        <f>SHG72*SHF74</f>
        <v>3.3220000000000001</v>
      </c>
      <c r="SHH74" s="95"/>
      <c r="SHI74" s="95"/>
      <c r="SHJ74" s="95"/>
      <c r="SHK74" s="97"/>
      <c r="SHL74" s="88">
        <v>3.2</v>
      </c>
      <c r="SHM74" s="88">
        <f>SHG74*SHL74</f>
        <v>10.630400000000002</v>
      </c>
      <c r="SHN74" s="28">
        <f>SHI74+SHK74+SHM74</f>
        <v>10.630400000000002</v>
      </c>
      <c r="SQX74" s="23"/>
      <c r="SQY74" s="24"/>
      <c r="SQZ74" s="94" t="s">
        <v>25</v>
      </c>
      <c r="SRA74" s="95" t="s">
        <v>16</v>
      </c>
      <c r="SRB74" s="96">
        <v>0.151</v>
      </c>
      <c r="SRC74" s="27">
        <f>SRC72*SRB74</f>
        <v>3.3220000000000001</v>
      </c>
      <c r="SRD74" s="95"/>
      <c r="SRE74" s="95"/>
      <c r="SRF74" s="95"/>
      <c r="SRG74" s="97"/>
      <c r="SRH74" s="88">
        <v>3.2</v>
      </c>
      <c r="SRI74" s="88">
        <f>SRC74*SRH74</f>
        <v>10.630400000000002</v>
      </c>
      <c r="SRJ74" s="28">
        <f>SRE74+SRG74+SRI74</f>
        <v>10.630400000000002</v>
      </c>
      <c r="TAT74" s="23"/>
      <c r="TAU74" s="24"/>
      <c r="TAV74" s="94" t="s">
        <v>25</v>
      </c>
      <c r="TAW74" s="95" t="s">
        <v>16</v>
      </c>
      <c r="TAX74" s="96">
        <v>0.151</v>
      </c>
      <c r="TAY74" s="27">
        <f>TAY72*TAX74</f>
        <v>3.3220000000000001</v>
      </c>
      <c r="TAZ74" s="95"/>
      <c r="TBA74" s="95"/>
      <c r="TBB74" s="95"/>
      <c r="TBC74" s="97"/>
      <c r="TBD74" s="88">
        <v>3.2</v>
      </c>
      <c r="TBE74" s="88">
        <f>TAY74*TBD74</f>
        <v>10.630400000000002</v>
      </c>
      <c r="TBF74" s="28">
        <f>TBA74+TBC74+TBE74</f>
        <v>10.630400000000002</v>
      </c>
      <c r="TKP74" s="23"/>
      <c r="TKQ74" s="24"/>
      <c r="TKR74" s="94" t="s">
        <v>25</v>
      </c>
      <c r="TKS74" s="95" t="s">
        <v>16</v>
      </c>
      <c r="TKT74" s="96">
        <v>0.151</v>
      </c>
      <c r="TKU74" s="27">
        <f>TKU72*TKT74</f>
        <v>3.3220000000000001</v>
      </c>
      <c r="TKV74" s="95"/>
      <c r="TKW74" s="95"/>
      <c r="TKX74" s="95"/>
      <c r="TKY74" s="97"/>
      <c r="TKZ74" s="88">
        <v>3.2</v>
      </c>
      <c r="TLA74" s="88">
        <f>TKU74*TKZ74</f>
        <v>10.630400000000002</v>
      </c>
      <c r="TLB74" s="28">
        <f>TKW74+TKY74+TLA74</f>
        <v>10.630400000000002</v>
      </c>
      <c r="TUL74" s="23"/>
      <c r="TUM74" s="24"/>
      <c r="TUN74" s="94" t="s">
        <v>25</v>
      </c>
      <c r="TUO74" s="95" t="s">
        <v>16</v>
      </c>
      <c r="TUP74" s="96">
        <v>0.151</v>
      </c>
      <c r="TUQ74" s="27">
        <f>TUQ72*TUP74</f>
        <v>3.3220000000000001</v>
      </c>
      <c r="TUR74" s="95"/>
      <c r="TUS74" s="95"/>
      <c r="TUT74" s="95"/>
      <c r="TUU74" s="97"/>
      <c r="TUV74" s="88">
        <v>3.2</v>
      </c>
      <c r="TUW74" s="88">
        <f>TUQ74*TUV74</f>
        <v>10.630400000000002</v>
      </c>
      <c r="TUX74" s="28">
        <f>TUS74+TUU74+TUW74</f>
        <v>10.630400000000002</v>
      </c>
      <c r="UEH74" s="23"/>
      <c r="UEI74" s="24"/>
      <c r="UEJ74" s="94" t="s">
        <v>25</v>
      </c>
      <c r="UEK74" s="95" t="s">
        <v>16</v>
      </c>
      <c r="UEL74" s="96">
        <v>0.151</v>
      </c>
      <c r="UEM74" s="27">
        <f>UEM72*UEL74</f>
        <v>3.3220000000000001</v>
      </c>
      <c r="UEN74" s="95"/>
      <c r="UEO74" s="95"/>
      <c r="UEP74" s="95"/>
      <c r="UEQ74" s="97"/>
      <c r="UER74" s="88">
        <v>3.2</v>
      </c>
      <c r="UES74" s="88">
        <f>UEM74*UER74</f>
        <v>10.630400000000002</v>
      </c>
      <c r="UET74" s="28">
        <f>UEO74+UEQ74+UES74</f>
        <v>10.630400000000002</v>
      </c>
      <c r="UOD74" s="23"/>
      <c r="UOE74" s="24"/>
      <c r="UOF74" s="94" t="s">
        <v>25</v>
      </c>
      <c r="UOG74" s="95" t="s">
        <v>16</v>
      </c>
      <c r="UOH74" s="96">
        <v>0.151</v>
      </c>
      <c r="UOI74" s="27">
        <f>UOI72*UOH74</f>
        <v>3.3220000000000001</v>
      </c>
      <c r="UOJ74" s="95"/>
      <c r="UOK74" s="95"/>
      <c r="UOL74" s="95"/>
      <c r="UOM74" s="97"/>
      <c r="UON74" s="88">
        <v>3.2</v>
      </c>
      <c r="UOO74" s="88">
        <f>UOI74*UON74</f>
        <v>10.630400000000002</v>
      </c>
      <c r="UOP74" s="28">
        <f>UOK74+UOM74+UOO74</f>
        <v>10.630400000000002</v>
      </c>
      <c r="UXZ74" s="23"/>
      <c r="UYA74" s="24"/>
      <c r="UYB74" s="94" t="s">
        <v>25</v>
      </c>
      <c r="UYC74" s="95" t="s">
        <v>16</v>
      </c>
      <c r="UYD74" s="96">
        <v>0.151</v>
      </c>
      <c r="UYE74" s="27">
        <f>UYE72*UYD74</f>
        <v>3.3220000000000001</v>
      </c>
      <c r="UYF74" s="95"/>
      <c r="UYG74" s="95"/>
      <c r="UYH74" s="95"/>
      <c r="UYI74" s="97"/>
      <c r="UYJ74" s="88">
        <v>3.2</v>
      </c>
      <c r="UYK74" s="88">
        <f>UYE74*UYJ74</f>
        <v>10.630400000000002</v>
      </c>
      <c r="UYL74" s="28">
        <f>UYG74+UYI74+UYK74</f>
        <v>10.630400000000002</v>
      </c>
      <c r="VHV74" s="23"/>
      <c r="VHW74" s="24"/>
      <c r="VHX74" s="94" t="s">
        <v>25</v>
      </c>
      <c r="VHY74" s="95" t="s">
        <v>16</v>
      </c>
      <c r="VHZ74" s="96">
        <v>0.151</v>
      </c>
      <c r="VIA74" s="27">
        <f>VIA72*VHZ74</f>
        <v>3.3220000000000001</v>
      </c>
      <c r="VIB74" s="95"/>
      <c r="VIC74" s="95"/>
      <c r="VID74" s="95"/>
      <c r="VIE74" s="97"/>
      <c r="VIF74" s="88">
        <v>3.2</v>
      </c>
      <c r="VIG74" s="88">
        <f>VIA74*VIF74</f>
        <v>10.630400000000002</v>
      </c>
      <c r="VIH74" s="28">
        <f>VIC74+VIE74+VIG74</f>
        <v>10.630400000000002</v>
      </c>
      <c r="VRR74" s="23"/>
      <c r="VRS74" s="24"/>
      <c r="VRT74" s="94" t="s">
        <v>25</v>
      </c>
      <c r="VRU74" s="95" t="s">
        <v>16</v>
      </c>
      <c r="VRV74" s="96">
        <v>0.151</v>
      </c>
      <c r="VRW74" s="27">
        <f>VRW72*VRV74</f>
        <v>3.3220000000000001</v>
      </c>
      <c r="VRX74" s="95"/>
      <c r="VRY74" s="95"/>
      <c r="VRZ74" s="95"/>
      <c r="VSA74" s="97"/>
      <c r="VSB74" s="88">
        <v>3.2</v>
      </c>
      <c r="VSC74" s="88">
        <f>VRW74*VSB74</f>
        <v>10.630400000000002</v>
      </c>
      <c r="VSD74" s="28">
        <f>VRY74+VSA74+VSC74</f>
        <v>10.630400000000002</v>
      </c>
      <c r="WBN74" s="23"/>
      <c r="WBO74" s="24"/>
      <c r="WBP74" s="94" t="s">
        <v>25</v>
      </c>
      <c r="WBQ74" s="95" t="s">
        <v>16</v>
      </c>
      <c r="WBR74" s="96">
        <v>0.151</v>
      </c>
      <c r="WBS74" s="27">
        <f>WBS72*WBR74</f>
        <v>3.3220000000000001</v>
      </c>
      <c r="WBT74" s="95"/>
      <c r="WBU74" s="95"/>
      <c r="WBV74" s="95"/>
      <c r="WBW74" s="97"/>
      <c r="WBX74" s="88">
        <v>3.2</v>
      </c>
      <c r="WBY74" s="88">
        <f>WBS74*WBX74</f>
        <v>10.630400000000002</v>
      </c>
      <c r="WBZ74" s="28">
        <f>WBU74+WBW74+WBY74</f>
        <v>10.630400000000002</v>
      </c>
      <c r="WLJ74" s="23"/>
      <c r="WLK74" s="24"/>
      <c r="WLL74" s="94" t="s">
        <v>25</v>
      </c>
      <c r="WLM74" s="95" t="s">
        <v>16</v>
      </c>
      <c r="WLN74" s="96">
        <v>0.151</v>
      </c>
      <c r="WLO74" s="27">
        <f>WLO72*WLN74</f>
        <v>3.3220000000000001</v>
      </c>
      <c r="WLP74" s="95"/>
      <c r="WLQ74" s="95"/>
      <c r="WLR74" s="95"/>
      <c r="WLS74" s="97"/>
      <c r="WLT74" s="88">
        <v>3.2</v>
      </c>
      <c r="WLU74" s="88">
        <f>WLO74*WLT74</f>
        <v>10.630400000000002</v>
      </c>
      <c r="WLV74" s="28">
        <f>WLQ74+WLS74+WLU74</f>
        <v>10.630400000000002</v>
      </c>
      <c r="WVF74" s="23"/>
      <c r="WVG74" s="24"/>
      <c r="WVH74" s="94" t="s">
        <v>25</v>
      </c>
      <c r="WVI74" s="95" t="s">
        <v>16</v>
      </c>
      <c r="WVJ74" s="96">
        <v>0.151</v>
      </c>
      <c r="WVK74" s="27">
        <f>WVK72*WVJ74</f>
        <v>3.3220000000000001</v>
      </c>
      <c r="WVL74" s="95"/>
      <c r="WVM74" s="95"/>
      <c r="WVN74" s="95"/>
      <c r="WVO74" s="97"/>
      <c r="WVP74" s="88">
        <v>3.2</v>
      </c>
      <c r="WVQ74" s="88">
        <f>WVK74*WVP74</f>
        <v>10.630400000000002</v>
      </c>
      <c r="WVR74" s="28">
        <f>WVM74+WVO74+WVQ74</f>
        <v>10.630400000000002</v>
      </c>
    </row>
    <row r="75" spans="1:16138" s="29" customFormat="1" ht="23.25" customHeight="1" x14ac:dyDescent="0.25">
      <c r="A75" s="23"/>
      <c r="B75" s="81"/>
      <c r="C75" s="25" t="s">
        <v>171</v>
      </c>
      <c r="D75" s="26" t="s">
        <v>48</v>
      </c>
      <c r="E75" s="26"/>
      <c r="F75" s="27">
        <v>5</v>
      </c>
      <c r="G75" s="27"/>
      <c r="H75" s="34">
        <f>G75*F75</f>
        <v>0</v>
      </c>
      <c r="I75" s="26"/>
      <c r="J75" s="27"/>
      <c r="K75" s="26"/>
      <c r="L75" s="27"/>
      <c r="M75" s="16">
        <f>L75+J75+H75</f>
        <v>0</v>
      </c>
      <c r="IT75" s="23"/>
      <c r="IU75" s="81" t="s">
        <v>60</v>
      </c>
      <c r="IV75" s="25" t="s">
        <v>61</v>
      </c>
      <c r="IW75" s="26" t="s">
        <v>48</v>
      </c>
      <c r="IX75" s="26"/>
      <c r="IY75" s="27">
        <f>IY72</f>
        <v>22</v>
      </c>
      <c r="IZ75" s="27">
        <f>42.5/1.18</f>
        <v>36.016949152542374</v>
      </c>
      <c r="JA75" s="27">
        <f>IY75*IZ75</f>
        <v>792.37288135593224</v>
      </c>
      <c r="JB75" s="26"/>
      <c r="JC75" s="27"/>
      <c r="JD75" s="26"/>
      <c r="JE75" s="27"/>
      <c r="JF75" s="28">
        <f>JA75+JC75+JE75</f>
        <v>792.37288135593224</v>
      </c>
      <c r="SP75" s="23"/>
      <c r="SQ75" s="81" t="s">
        <v>60</v>
      </c>
      <c r="SR75" s="25" t="s">
        <v>61</v>
      </c>
      <c r="SS75" s="26" t="s">
        <v>48</v>
      </c>
      <c r="ST75" s="26"/>
      <c r="SU75" s="27">
        <f>SU72</f>
        <v>22</v>
      </c>
      <c r="SV75" s="27">
        <f>42.5/1.18</f>
        <v>36.016949152542374</v>
      </c>
      <c r="SW75" s="27">
        <f>SU75*SV75</f>
        <v>792.37288135593224</v>
      </c>
      <c r="SX75" s="26"/>
      <c r="SY75" s="27"/>
      <c r="SZ75" s="26"/>
      <c r="TA75" s="27"/>
      <c r="TB75" s="28">
        <f>SW75+SY75+TA75</f>
        <v>792.37288135593224</v>
      </c>
      <c r="ACL75" s="23"/>
      <c r="ACM75" s="81" t="s">
        <v>60</v>
      </c>
      <c r="ACN75" s="25" t="s">
        <v>61</v>
      </c>
      <c r="ACO75" s="26" t="s">
        <v>48</v>
      </c>
      <c r="ACP75" s="26"/>
      <c r="ACQ75" s="27">
        <f>ACQ72</f>
        <v>22</v>
      </c>
      <c r="ACR75" s="27">
        <f>42.5/1.18</f>
        <v>36.016949152542374</v>
      </c>
      <c r="ACS75" s="27">
        <f>ACQ75*ACR75</f>
        <v>792.37288135593224</v>
      </c>
      <c r="ACT75" s="26"/>
      <c r="ACU75" s="27"/>
      <c r="ACV75" s="26"/>
      <c r="ACW75" s="27"/>
      <c r="ACX75" s="28">
        <f>ACS75+ACU75+ACW75</f>
        <v>792.37288135593224</v>
      </c>
      <c r="AMH75" s="23"/>
      <c r="AMI75" s="81" t="s">
        <v>60</v>
      </c>
      <c r="AMJ75" s="25" t="s">
        <v>61</v>
      </c>
      <c r="AMK75" s="26" t="s">
        <v>48</v>
      </c>
      <c r="AML75" s="26"/>
      <c r="AMM75" s="27">
        <f>AMM72</f>
        <v>22</v>
      </c>
      <c r="AMN75" s="27">
        <f>42.5/1.18</f>
        <v>36.016949152542374</v>
      </c>
      <c r="AMO75" s="27">
        <f>AMM75*AMN75</f>
        <v>792.37288135593224</v>
      </c>
      <c r="AMP75" s="26"/>
      <c r="AMQ75" s="27"/>
      <c r="AMR75" s="26"/>
      <c r="AMS75" s="27"/>
      <c r="AMT75" s="28">
        <f>AMO75+AMQ75+AMS75</f>
        <v>792.37288135593224</v>
      </c>
      <c r="AWD75" s="23"/>
      <c r="AWE75" s="81" t="s">
        <v>60</v>
      </c>
      <c r="AWF75" s="25" t="s">
        <v>61</v>
      </c>
      <c r="AWG75" s="26" t="s">
        <v>48</v>
      </c>
      <c r="AWH75" s="26"/>
      <c r="AWI75" s="27">
        <f>AWI72</f>
        <v>22</v>
      </c>
      <c r="AWJ75" s="27">
        <f>42.5/1.18</f>
        <v>36.016949152542374</v>
      </c>
      <c r="AWK75" s="27">
        <f>AWI75*AWJ75</f>
        <v>792.37288135593224</v>
      </c>
      <c r="AWL75" s="26"/>
      <c r="AWM75" s="27"/>
      <c r="AWN75" s="26"/>
      <c r="AWO75" s="27"/>
      <c r="AWP75" s="28">
        <f>AWK75+AWM75+AWO75</f>
        <v>792.37288135593224</v>
      </c>
      <c r="BFZ75" s="23"/>
      <c r="BGA75" s="81" t="s">
        <v>60</v>
      </c>
      <c r="BGB75" s="25" t="s">
        <v>61</v>
      </c>
      <c r="BGC75" s="26" t="s">
        <v>48</v>
      </c>
      <c r="BGD75" s="26"/>
      <c r="BGE75" s="27">
        <f>BGE72</f>
        <v>22</v>
      </c>
      <c r="BGF75" s="27">
        <f>42.5/1.18</f>
        <v>36.016949152542374</v>
      </c>
      <c r="BGG75" s="27">
        <f>BGE75*BGF75</f>
        <v>792.37288135593224</v>
      </c>
      <c r="BGH75" s="26"/>
      <c r="BGI75" s="27"/>
      <c r="BGJ75" s="26"/>
      <c r="BGK75" s="27"/>
      <c r="BGL75" s="28">
        <f>BGG75+BGI75+BGK75</f>
        <v>792.37288135593224</v>
      </c>
      <c r="BPV75" s="23"/>
      <c r="BPW75" s="81" t="s">
        <v>60</v>
      </c>
      <c r="BPX75" s="25" t="s">
        <v>61</v>
      </c>
      <c r="BPY75" s="26" t="s">
        <v>48</v>
      </c>
      <c r="BPZ75" s="26"/>
      <c r="BQA75" s="27">
        <f>BQA72</f>
        <v>22</v>
      </c>
      <c r="BQB75" s="27">
        <f>42.5/1.18</f>
        <v>36.016949152542374</v>
      </c>
      <c r="BQC75" s="27">
        <f>BQA75*BQB75</f>
        <v>792.37288135593224</v>
      </c>
      <c r="BQD75" s="26"/>
      <c r="BQE75" s="27"/>
      <c r="BQF75" s="26"/>
      <c r="BQG75" s="27"/>
      <c r="BQH75" s="28">
        <f>BQC75+BQE75+BQG75</f>
        <v>792.37288135593224</v>
      </c>
      <c r="BZR75" s="23"/>
      <c r="BZS75" s="81" t="s">
        <v>60</v>
      </c>
      <c r="BZT75" s="25" t="s">
        <v>61</v>
      </c>
      <c r="BZU75" s="26" t="s">
        <v>48</v>
      </c>
      <c r="BZV75" s="26"/>
      <c r="BZW75" s="27">
        <f>BZW72</f>
        <v>22</v>
      </c>
      <c r="BZX75" s="27">
        <f>42.5/1.18</f>
        <v>36.016949152542374</v>
      </c>
      <c r="BZY75" s="27">
        <f>BZW75*BZX75</f>
        <v>792.37288135593224</v>
      </c>
      <c r="BZZ75" s="26"/>
      <c r="CAA75" s="27"/>
      <c r="CAB75" s="26"/>
      <c r="CAC75" s="27"/>
      <c r="CAD75" s="28">
        <f>BZY75+CAA75+CAC75</f>
        <v>792.37288135593224</v>
      </c>
      <c r="CJN75" s="23"/>
      <c r="CJO75" s="81" t="s">
        <v>60</v>
      </c>
      <c r="CJP75" s="25" t="s">
        <v>61</v>
      </c>
      <c r="CJQ75" s="26" t="s">
        <v>48</v>
      </c>
      <c r="CJR75" s="26"/>
      <c r="CJS75" s="27">
        <f>CJS72</f>
        <v>22</v>
      </c>
      <c r="CJT75" s="27">
        <f>42.5/1.18</f>
        <v>36.016949152542374</v>
      </c>
      <c r="CJU75" s="27">
        <f>CJS75*CJT75</f>
        <v>792.37288135593224</v>
      </c>
      <c r="CJV75" s="26"/>
      <c r="CJW75" s="27"/>
      <c r="CJX75" s="26"/>
      <c r="CJY75" s="27"/>
      <c r="CJZ75" s="28">
        <f>CJU75+CJW75+CJY75</f>
        <v>792.37288135593224</v>
      </c>
      <c r="CTJ75" s="23"/>
      <c r="CTK75" s="81" t="s">
        <v>60</v>
      </c>
      <c r="CTL75" s="25" t="s">
        <v>61</v>
      </c>
      <c r="CTM75" s="26" t="s">
        <v>48</v>
      </c>
      <c r="CTN75" s="26"/>
      <c r="CTO75" s="27">
        <f>CTO72</f>
        <v>22</v>
      </c>
      <c r="CTP75" s="27">
        <f>42.5/1.18</f>
        <v>36.016949152542374</v>
      </c>
      <c r="CTQ75" s="27">
        <f>CTO75*CTP75</f>
        <v>792.37288135593224</v>
      </c>
      <c r="CTR75" s="26"/>
      <c r="CTS75" s="27"/>
      <c r="CTT75" s="26"/>
      <c r="CTU75" s="27"/>
      <c r="CTV75" s="28">
        <f>CTQ75+CTS75+CTU75</f>
        <v>792.37288135593224</v>
      </c>
      <c r="DDF75" s="23"/>
      <c r="DDG75" s="81" t="s">
        <v>60</v>
      </c>
      <c r="DDH75" s="25" t="s">
        <v>61</v>
      </c>
      <c r="DDI75" s="26" t="s">
        <v>48</v>
      </c>
      <c r="DDJ75" s="26"/>
      <c r="DDK75" s="27">
        <f>DDK72</f>
        <v>22</v>
      </c>
      <c r="DDL75" s="27">
        <f>42.5/1.18</f>
        <v>36.016949152542374</v>
      </c>
      <c r="DDM75" s="27">
        <f>DDK75*DDL75</f>
        <v>792.37288135593224</v>
      </c>
      <c r="DDN75" s="26"/>
      <c r="DDO75" s="27"/>
      <c r="DDP75" s="26"/>
      <c r="DDQ75" s="27"/>
      <c r="DDR75" s="28">
        <f>DDM75+DDO75+DDQ75</f>
        <v>792.37288135593224</v>
      </c>
      <c r="DNB75" s="23"/>
      <c r="DNC75" s="81" t="s">
        <v>60</v>
      </c>
      <c r="DND75" s="25" t="s">
        <v>61</v>
      </c>
      <c r="DNE75" s="26" t="s">
        <v>48</v>
      </c>
      <c r="DNF75" s="26"/>
      <c r="DNG75" s="27">
        <f>DNG72</f>
        <v>22</v>
      </c>
      <c r="DNH75" s="27">
        <f>42.5/1.18</f>
        <v>36.016949152542374</v>
      </c>
      <c r="DNI75" s="27">
        <f>DNG75*DNH75</f>
        <v>792.37288135593224</v>
      </c>
      <c r="DNJ75" s="26"/>
      <c r="DNK75" s="27"/>
      <c r="DNL75" s="26"/>
      <c r="DNM75" s="27"/>
      <c r="DNN75" s="28">
        <f>DNI75+DNK75+DNM75</f>
        <v>792.37288135593224</v>
      </c>
      <c r="DWX75" s="23"/>
      <c r="DWY75" s="81" t="s">
        <v>60</v>
      </c>
      <c r="DWZ75" s="25" t="s">
        <v>61</v>
      </c>
      <c r="DXA75" s="26" t="s">
        <v>48</v>
      </c>
      <c r="DXB75" s="26"/>
      <c r="DXC75" s="27">
        <f>DXC72</f>
        <v>22</v>
      </c>
      <c r="DXD75" s="27">
        <f>42.5/1.18</f>
        <v>36.016949152542374</v>
      </c>
      <c r="DXE75" s="27">
        <f>DXC75*DXD75</f>
        <v>792.37288135593224</v>
      </c>
      <c r="DXF75" s="26"/>
      <c r="DXG75" s="27"/>
      <c r="DXH75" s="26"/>
      <c r="DXI75" s="27"/>
      <c r="DXJ75" s="28">
        <f>DXE75+DXG75+DXI75</f>
        <v>792.37288135593224</v>
      </c>
      <c r="EGT75" s="23"/>
      <c r="EGU75" s="81" t="s">
        <v>60</v>
      </c>
      <c r="EGV75" s="25" t="s">
        <v>61</v>
      </c>
      <c r="EGW75" s="26" t="s">
        <v>48</v>
      </c>
      <c r="EGX75" s="26"/>
      <c r="EGY75" s="27">
        <f>EGY72</f>
        <v>22</v>
      </c>
      <c r="EGZ75" s="27">
        <f>42.5/1.18</f>
        <v>36.016949152542374</v>
      </c>
      <c r="EHA75" s="27">
        <f>EGY75*EGZ75</f>
        <v>792.37288135593224</v>
      </c>
      <c r="EHB75" s="26"/>
      <c r="EHC75" s="27"/>
      <c r="EHD75" s="26"/>
      <c r="EHE75" s="27"/>
      <c r="EHF75" s="28">
        <f>EHA75+EHC75+EHE75</f>
        <v>792.37288135593224</v>
      </c>
      <c r="EQP75" s="23"/>
      <c r="EQQ75" s="81" t="s">
        <v>60</v>
      </c>
      <c r="EQR75" s="25" t="s">
        <v>61</v>
      </c>
      <c r="EQS75" s="26" t="s">
        <v>48</v>
      </c>
      <c r="EQT75" s="26"/>
      <c r="EQU75" s="27">
        <f>EQU72</f>
        <v>22</v>
      </c>
      <c r="EQV75" s="27">
        <f>42.5/1.18</f>
        <v>36.016949152542374</v>
      </c>
      <c r="EQW75" s="27">
        <f>EQU75*EQV75</f>
        <v>792.37288135593224</v>
      </c>
      <c r="EQX75" s="26"/>
      <c r="EQY75" s="27"/>
      <c r="EQZ75" s="26"/>
      <c r="ERA75" s="27"/>
      <c r="ERB75" s="28">
        <f>EQW75+EQY75+ERA75</f>
        <v>792.37288135593224</v>
      </c>
      <c r="FAL75" s="23"/>
      <c r="FAM75" s="81" t="s">
        <v>60</v>
      </c>
      <c r="FAN75" s="25" t="s">
        <v>61</v>
      </c>
      <c r="FAO75" s="26" t="s">
        <v>48</v>
      </c>
      <c r="FAP75" s="26"/>
      <c r="FAQ75" s="27">
        <f>FAQ72</f>
        <v>22</v>
      </c>
      <c r="FAR75" s="27">
        <f>42.5/1.18</f>
        <v>36.016949152542374</v>
      </c>
      <c r="FAS75" s="27">
        <f>FAQ75*FAR75</f>
        <v>792.37288135593224</v>
      </c>
      <c r="FAT75" s="26"/>
      <c r="FAU75" s="27"/>
      <c r="FAV75" s="26"/>
      <c r="FAW75" s="27"/>
      <c r="FAX75" s="28">
        <f>FAS75+FAU75+FAW75</f>
        <v>792.37288135593224</v>
      </c>
      <c r="FKH75" s="23"/>
      <c r="FKI75" s="81" t="s">
        <v>60</v>
      </c>
      <c r="FKJ75" s="25" t="s">
        <v>61</v>
      </c>
      <c r="FKK75" s="26" t="s">
        <v>48</v>
      </c>
      <c r="FKL75" s="26"/>
      <c r="FKM75" s="27">
        <f>FKM72</f>
        <v>22</v>
      </c>
      <c r="FKN75" s="27">
        <f>42.5/1.18</f>
        <v>36.016949152542374</v>
      </c>
      <c r="FKO75" s="27">
        <f>FKM75*FKN75</f>
        <v>792.37288135593224</v>
      </c>
      <c r="FKP75" s="26"/>
      <c r="FKQ75" s="27"/>
      <c r="FKR75" s="26"/>
      <c r="FKS75" s="27"/>
      <c r="FKT75" s="28">
        <f>FKO75+FKQ75+FKS75</f>
        <v>792.37288135593224</v>
      </c>
      <c r="FUD75" s="23"/>
      <c r="FUE75" s="81" t="s">
        <v>60</v>
      </c>
      <c r="FUF75" s="25" t="s">
        <v>61</v>
      </c>
      <c r="FUG75" s="26" t="s">
        <v>48</v>
      </c>
      <c r="FUH75" s="26"/>
      <c r="FUI75" s="27">
        <f>FUI72</f>
        <v>22</v>
      </c>
      <c r="FUJ75" s="27">
        <f>42.5/1.18</f>
        <v>36.016949152542374</v>
      </c>
      <c r="FUK75" s="27">
        <f>FUI75*FUJ75</f>
        <v>792.37288135593224</v>
      </c>
      <c r="FUL75" s="26"/>
      <c r="FUM75" s="27"/>
      <c r="FUN75" s="26"/>
      <c r="FUO75" s="27"/>
      <c r="FUP75" s="28">
        <f>FUK75+FUM75+FUO75</f>
        <v>792.37288135593224</v>
      </c>
      <c r="GDZ75" s="23"/>
      <c r="GEA75" s="81" t="s">
        <v>60</v>
      </c>
      <c r="GEB75" s="25" t="s">
        <v>61</v>
      </c>
      <c r="GEC75" s="26" t="s">
        <v>48</v>
      </c>
      <c r="GED75" s="26"/>
      <c r="GEE75" s="27">
        <f>GEE72</f>
        <v>22</v>
      </c>
      <c r="GEF75" s="27">
        <f>42.5/1.18</f>
        <v>36.016949152542374</v>
      </c>
      <c r="GEG75" s="27">
        <f>GEE75*GEF75</f>
        <v>792.37288135593224</v>
      </c>
      <c r="GEH75" s="26"/>
      <c r="GEI75" s="27"/>
      <c r="GEJ75" s="26"/>
      <c r="GEK75" s="27"/>
      <c r="GEL75" s="28">
        <f>GEG75+GEI75+GEK75</f>
        <v>792.37288135593224</v>
      </c>
      <c r="GNV75" s="23"/>
      <c r="GNW75" s="81" t="s">
        <v>60</v>
      </c>
      <c r="GNX75" s="25" t="s">
        <v>61</v>
      </c>
      <c r="GNY75" s="26" t="s">
        <v>48</v>
      </c>
      <c r="GNZ75" s="26"/>
      <c r="GOA75" s="27">
        <f>GOA72</f>
        <v>22</v>
      </c>
      <c r="GOB75" s="27">
        <f>42.5/1.18</f>
        <v>36.016949152542374</v>
      </c>
      <c r="GOC75" s="27">
        <f>GOA75*GOB75</f>
        <v>792.37288135593224</v>
      </c>
      <c r="GOD75" s="26"/>
      <c r="GOE75" s="27"/>
      <c r="GOF75" s="26"/>
      <c r="GOG75" s="27"/>
      <c r="GOH75" s="28">
        <f>GOC75+GOE75+GOG75</f>
        <v>792.37288135593224</v>
      </c>
      <c r="GXR75" s="23"/>
      <c r="GXS75" s="81" t="s">
        <v>60</v>
      </c>
      <c r="GXT75" s="25" t="s">
        <v>61</v>
      </c>
      <c r="GXU75" s="26" t="s">
        <v>48</v>
      </c>
      <c r="GXV75" s="26"/>
      <c r="GXW75" s="27">
        <f>GXW72</f>
        <v>22</v>
      </c>
      <c r="GXX75" s="27">
        <f>42.5/1.18</f>
        <v>36.016949152542374</v>
      </c>
      <c r="GXY75" s="27">
        <f>GXW75*GXX75</f>
        <v>792.37288135593224</v>
      </c>
      <c r="GXZ75" s="26"/>
      <c r="GYA75" s="27"/>
      <c r="GYB75" s="26"/>
      <c r="GYC75" s="27"/>
      <c r="GYD75" s="28">
        <f>GXY75+GYA75+GYC75</f>
        <v>792.37288135593224</v>
      </c>
      <c r="HHN75" s="23"/>
      <c r="HHO75" s="81" t="s">
        <v>60</v>
      </c>
      <c r="HHP75" s="25" t="s">
        <v>61</v>
      </c>
      <c r="HHQ75" s="26" t="s">
        <v>48</v>
      </c>
      <c r="HHR75" s="26"/>
      <c r="HHS75" s="27">
        <f>HHS72</f>
        <v>22</v>
      </c>
      <c r="HHT75" s="27">
        <f>42.5/1.18</f>
        <v>36.016949152542374</v>
      </c>
      <c r="HHU75" s="27">
        <f>HHS75*HHT75</f>
        <v>792.37288135593224</v>
      </c>
      <c r="HHV75" s="26"/>
      <c r="HHW75" s="27"/>
      <c r="HHX75" s="26"/>
      <c r="HHY75" s="27"/>
      <c r="HHZ75" s="28">
        <f>HHU75+HHW75+HHY75</f>
        <v>792.37288135593224</v>
      </c>
      <c r="HRJ75" s="23"/>
      <c r="HRK75" s="81" t="s">
        <v>60</v>
      </c>
      <c r="HRL75" s="25" t="s">
        <v>61</v>
      </c>
      <c r="HRM75" s="26" t="s">
        <v>48</v>
      </c>
      <c r="HRN75" s="26"/>
      <c r="HRO75" s="27">
        <f>HRO72</f>
        <v>22</v>
      </c>
      <c r="HRP75" s="27">
        <f>42.5/1.18</f>
        <v>36.016949152542374</v>
      </c>
      <c r="HRQ75" s="27">
        <f>HRO75*HRP75</f>
        <v>792.37288135593224</v>
      </c>
      <c r="HRR75" s="26"/>
      <c r="HRS75" s="27"/>
      <c r="HRT75" s="26"/>
      <c r="HRU75" s="27"/>
      <c r="HRV75" s="28">
        <f>HRQ75+HRS75+HRU75</f>
        <v>792.37288135593224</v>
      </c>
      <c r="IBF75" s="23"/>
      <c r="IBG75" s="81" t="s">
        <v>60</v>
      </c>
      <c r="IBH75" s="25" t="s">
        <v>61</v>
      </c>
      <c r="IBI75" s="26" t="s">
        <v>48</v>
      </c>
      <c r="IBJ75" s="26"/>
      <c r="IBK75" s="27">
        <f>IBK72</f>
        <v>22</v>
      </c>
      <c r="IBL75" s="27">
        <f>42.5/1.18</f>
        <v>36.016949152542374</v>
      </c>
      <c r="IBM75" s="27">
        <f>IBK75*IBL75</f>
        <v>792.37288135593224</v>
      </c>
      <c r="IBN75" s="26"/>
      <c r="IBO75" s="27"/>
      <c r="IBP75" s="26"/>
      <c r="IBQ75" s="27"/>
      <c r="IBR75" s="28">
        <f>IBM75+IBO75+IBQ75</f>
        <v>792.37288135593224</v>
      </c>
      <c r="ILB75" s="23"/>
      <c r="ILC75" s="81" t="s">
        <v>60</v>
      </c>
      <c r="ILD75" s="25" t="s">
        <v>61</v>
      </c>
      <c r="ILE75" s="26" t="s">
        <v>48</v>
      </c>
      <c r="ILF75" s="26"/>
      <c r="ILG75" s="27">
        <f>ILG72</f>
        <v>22</v>
      </c>
      <c r="ILH75" s="27">
        <f>42.5/1.18</f>
        <v>36.016949152542374</v>
      </c>
      <c r="ILI75" s="27">
        <f>ILG75*ILH75</f>
        <v>792.37288135593224</v>
      </c>
      <c r="ILJ75" s="26"/>
      <c r="ILK75" s="27"/>
      <c r="ILL75" s="26"/>
      <c r="ILM75" s="27"/>
      <c r="ILN75" s="28">
        <f>ILI75+ILK75+ILM75</f>
        <v>792.37288135593224</v>
      </c>
      <c r="IUX75" s="23"/>
      <c r="IUY75" s="81" t="s">
        <v>60</v>
      </c>
      <c r="IUZ75" s="25" t="s">
        <v>61</v>
      </c>
      <c r="IVA75" s="26" t="s">
        <v>48</v>
      </c>
      <c r="IVB75" s="26"/>
      <c r="IVC75" s="27">
        <f>IVC72</f>
        <v>22</v>
      </c>
      <c r="IVD75" s="27">
        <f>42.5/1.18</f>
        <v>36.016949152542374</v>
      </c>
      <c r="IVE75" s="27">
        <f>IVC75*IVD75</f>
        <v>792.37288135593224</v>
      </c>
      <c r="IVF75" s="26"/>
      <c r="IVG75" s="27"/>
      <c r="IVH75" s="26"/>
      <c r="IVI75" s="27"/>
      <c r="IVJ75" s="28">
        <f>IVE75+IVG75+IVI75</f>
        <v>792.37288135593224</v>
      </c>
      <c r="JET75" s="23"/>
      <c r="JEU75" s="81" t="s">
        <v>60</v>
      </c>
      <c r="JEV75" s="25" t="s">
        <v>61</v>
      </c>
      <c r="JEW75" s="26" t="s">
        <v>48</v>
      </c>
      <c r="JEX75" s="26"/>
      <c r="JEY75" s="27">
        <f>JEY72</f>
        <v>22</v>
      </c>
      <c r="JEZ75" s="27">
        <f>42.5/1.18</f>
        <v>36.016949152542374</v>
      </c>
      <c r="JFA75" s="27">
        <f>JEY75*JEZ75</f>
        <v>792.37288135593224</v>
      </c>
      <c r="JFB75" s="26"/>
      <c r="JFC75" s="27"/>
      <c r="JFD75" s="26"/>
      <c r="JFE75" s="27"/>
      <c r="JFF75" s="28">
        <f>JFA75+JFC75+JFE75</f>
        <v>792.37288135593224</v>
      </c>
      <c r="JOP75" s="23"/>
      <c r="JOQ75" s="81" t="s">
        <v>60</v>
      </c>
      <c r="JOR75" s="25" t="s">
        <v>61</v>
      </c>
      <c r="JOS75" s="26" t="s">
        <v>48</v>
      </c>
      <c r="JOT75" s="26"/>
      <c r="JOU75" s="27">
        <f>JOU72</f>
        <v>22</v>
      </c>
      <c r="JOV75" s="27">
        <f>42.5/1.18</f>
        <v>36.016949152542374</v>
      </c>
      <c r="JOW75" s="27">
        <f>JOU75*JOV75</f>
        <v>792.37288135593224</v>
      </c>
      <c r="JOX75" s="26"/>
      <c r="JOY75" s="27"/>
      <c r="JOZ75" s="26"/>
      <c r="JPA75" s="27"/>
      <c r="JPB75" s="28">
        <f>JOW75+JOY75+JPA75</f>
        <v>792.37288135593224</v>
      </c>
      <c r="JYL75" s="23"/>
      <c r="JYM75" s="81" t="s">
        <v>60</v>
      </c>
      <c r="JYN75" s="25" t="s">
        <v>61</v>
      </c>
      <c r="JYO75" s="26" t="s">
        <v>48</v>
      </c>
      <c r="JYP75" s="26"/>
      <c r="JYQ75" s="27">
        <f>JYQ72</f>
        <v>22</v>
      </c>
      <c r="JYR75" s="27">
        <f>42.5/1.18</f>
        <v>36.016949152542374</v>
      </c>
      <c r="JYS75" s="27">
        <f>JYQ75*JYR75</f>
        <v>792.37288135593224</v>
      </c>
      <c r="JYT75" s="26"/>
      <c r="JYU75" s="27"/>
      <c r="JYV75" s="26"/>
      <c r="JYW75" s="27"/>
      <c r="JYX75" s="28">
        <f>JYS75+JYU75+JYW75</f>
        <v>792.37288135593224</v>
      </c>
      <c r="KIH75" s="23"/>
      <c r="KII75" s="81" t="s">
        <v>60</v>
      </c>
      <c r="KIJ75" s="25" t="s">
        <v>61</v>
      </c>
      <c r="KIK75" s="26" t="s">
        <v>48</v>
      </c>
      <c r="KIL75" s="26"/>
      <c r="KIM75" s="27">
        <f>KIM72</f>
        <v>22</v>
      </c>
      <c r="KIN75" s="27">
        <f>42.5/1.18</f>
        <v>36.016949152542374</v>
      </c>
      <c r="KIO75" s="27">
        <f>KIM75*KIN75</f>
        <v>792.37288135593224</v>
      </c>
      <c r="KIP75" s="26"/>
      <c r="KIQ75" s="27"/>
      <c r="KIR75" s="26"/>
      <c r="KIS75" s="27"/>
      <c r="KIT75" s="28">
        <f>KIO75+KIQ75+KIS75</f>
        <v>792.37288135593224</v>
      </c>
      <c r="KSD75" s="23"/>
      <c r="KSE75" s="81" t="s">
        <v>60</v>
      </c>
      <c r="KSF75" s="25" t="s">
        <v>61</v>
      </c>
      <c r="KSG75" s="26" t="s">
        <v>48</v>
      </c>
      <c r="KSH75" s="26"/>
      <c r="KSI75" s="27">
        <f>KSI72</f>
        <v>22</v>
      </c>
      <c r="KSJ75" s="27">
        <f>42.5/1.18</f>
        <v>36.016949152542374</v>
      </c>
      <c r="KSK75" s="27">
        <f>KSI75*KSJ75</f>
        <v>792.37288135593224</v>
      </c>
      <c r="KSL75" s="26"/>
      <c r="KSM75" s="27"/>
      <c r="KSN75" s="26"/>
      <c r="KSO75" s="27"/>
      <c r="KSP75" s="28">
        <f>KSK75+KSM75+KSO75</f>
        <v>792.37288135593224</v>
      </c>
      <c r="LBZ75" s="23"/>
      <c r="LCA75" s="81" t="s">
        <v>60</v>
      </c>
      <c r="LCB75" s="25" t="s">
        <v>61</v>
      </c>
      <c r="LCC75" s="26" t="s">
        <v>48</v>
      </c>
      <c r="LCD75" s="26"/>
      <c r="LCE75" s="27">
        <f>LCE72</f>
        <v>22</v>
      </c>
      <c r="LCF75" s="27">
        <f>42.5/1.18</f>
        <v>36.016949152542374</v>
      </c>
      <c r="LCG75" s="27">
        <f>LCE75*LCF75</f>
        <v>792.37288135593224</v>
      </c>
      <c r="LCH75" s="26"/>
      <c r="LCI75" s="27"/>
      <c r="LCJ75" s="26"/>
      <c r="LCK75" s="27"/>
      <c r="LCL75" s="28">
        <f>LCG75+LCI75+LCK75</f>
        <v>792.37288135593224</v>
      </c>
      <c r="LLV75" s="23"/>
      <c r="LLW75" s="81" t="s">
        <v>60</v>
      </c>
      <c r="LLX75" s="25" t="s">
        <v>61</v>
      </c>
      <c r="LLY75" s="26" t="s">
        <v>48</v>
      </c>
      <c r="LLZ75" s="26"/>
      <c r="LMA75" s="27">
        <f>LMA72</f>
        <v>22</v>
      </c>
      <c r="LMB75" s="27">
        <f>42.5/1.18</f>
        <v>36.016949152542374</v>
      </c>
      <c r="LMC75" s="27">
        <f>LMA75*LMB75</f>
        <v>792.37288135593224</v>
      </c>
      <c r="LMD75" s="26"/>
      <c r="LME75" s="27"/>
      <c r="LMF75" s="26"/>
      <c r="LMG75" s="27"/>
      <c r="LMH75" s="28">
        <f>LMC75+LME75+LMG75</f>
        <v>792.37288135593224</v>
      </c>
      <c r="LVR75" s="23"/>
      <c r="LVS75" s="81" t="s">
        <v>60</v>
      </c>
      <c r="LVT75" s="25" t="s">
        <v>61</v>
      </c>
      <c r="LVU75" s="26" t="s">
        <v>48</v>
      </c>
      <c r="LVV75" s="26"/>
      <c r="LVW75" s="27">
        <f>LVW72</f>
        <v>22</v>
      </c>
      <c r="LVX75" s="27">
        <f>42.5/1.18</f>
        <v>36.016949152542374</v>
      </c>
      <c r="LVY75" s="27">
        <f>LVW75*LVX75</f>
        <v>792.37288135593224</v>
      </c>
      <c r="LVZ75" s="26"/>
      <c r="LWA75" s="27"/>
      <c r="LWB75" s="26"/>
      <c r="LWC75" s="27"/>
      <c r="LWD75" s="28">
        <f>LVY75+LWA75+LWC75</f>
        <v>792.37288135593224</v>
      </c>
      <c r="MFN75" s="23"/>
      <c r="MFO75" s="81" t="s">
        <v>60</v>
      </c>
      <c r="MFP75" s="25" t="s">
        <v>61</v>
      </c>
      <c r="MFQ75" s="26" t="s">
        <v>48</v>
      </c>
      <c r="MFR75" s="26"/>
      <c r="MFS75" s="27">
        <f>MFS72</f>
        <v>22</v>
      </c>
      <c r="MFT75" s="27">
        <f>42.5/1.18</f>
        <v>36.016949152542374</v>
      </c>
      <c r="MFU75" s="27">
        <f>MFS75*MFT75</f>
        <v>792.37288135593224</v>
      </c>
      <c r="MFV75" s="26"/>
      <c r="MFW75" s="27"/>
      <c r="MFX75" s="26"/>
      <c r="MFY75" s="27"/>
      <c r="MFZ75" s="28">
        <f>MFU75+MFW75+MFY75</f>
        <v>792.37288135593224</v>
      </c>
      <c r="MPJ75" s="23"/>
      <c r="MPK75" s="81" t="s">
        <v>60</v>
      </c>
      <c r="MPL75" s="25" t="s">
        <v>61</v>
      </c>
      <c r="MPM75" s="26" t="s">
        <v>48</v>
      </c>
      <c r="MPN75" s="26"/>
      <c r="MPO75" s="27">
        <f>MPO72</f>
        <v>22</v>
      </c>
      <c r="MPP75" s="27">
        <f>42.5/1.18</f>
        <v>36.016949152542374</v>
      </c>
      <c r="MPQ75" s="27">
        <f>MPO75*MPP75</f>
        <v>792.37288135593224</v>
      </c>
      <c r="MPR75" s="26"/>
      <c r="MPS75" s="27"/>
      <c r="MPT75" s="26"/>
      <c r="MPU75" s="27"/>
      <c r="MPV75" s="28">
        <f>MPQ75+MPS75+MPU75</f>
        <v>792.37288135593224</v>
      </c>
      <c r="MZF75" s="23"/>
      <c r="MZG75" s="81" t="s">
        <v>60</v>
      </c>
      <c r="MZH75" s="25" t="s">
        <v>61</v>
      </c>
      <c r="MZI75" s="26" t="s">
        <v>48</v>
      </c>
      <c r="MZJ75" s="26"/>
      <c r="MZK75" s="27">
        <f>MZK72</f>
        <v>22</v>
      </c>
      <c r="MZL75" s="27">
        <f>42.5/1.18</f>
        <v>36.016949152542374</v>
      </c>
      <c r="MZM75" s="27">
        <f>MZK75*MZL75</f>
        <v>792.37288135593224</v>
      </c>
      <c r="MZN75" s="26"/>
      <c r="MZO75" s="27"/>
      <c r="MZP75" s="26"/>
      <c r="MZQ75" s="27"/>
      <c r="MZR75" s="28">
        <f>MZM75+MZO75+MZQ75</f>
        <v>792.37288135593224</v>
      </c>
      <c r="NJB75" s="23"/>
      <c r="NJC75" s="81" t="s">
        <v>60</v>
      </c>
      <c r="NJD75" s="25" t="s">
        <v>61</v>
      </c>
      <c r="NJE75" s="26" t="s">
        <v>48</v>
      </c>
      <c r="NJF75" s="26"/>
      <c r="NJG75" s="27">
        <f>NJG72</f>
        <v>22</v>
      </c>
      <c r="NJH75" s="27">
        <f>42.5/1.18</f>
        <v>36.016949152542374</v>
      </c>
      <c r="NJI75" s="27">
        <f>NJG75*NJH75</f>
        <v>792.37288135593224</v>
      </c>
      <c r="NJJ75" s="26"/>
      <c r="NJK75" s="27"/>
      <c r="NJL75" s="26"/>
      <c r="NJM75" s="27"/>
      <c r="NJN75" s="28">
        <f>NJI75+NJK75+NJM75</f>
        <v>792.37288135593224</v>
      </c>
      <c r="NSX75" s="23"/>
      <c r="NSY75" s="81" t="s">
        <v>60</v>
      </c>
      <c r="NSZ75" s="25" t="s">
        <v>61</v>
      </c>
      <c r="NTA75" s="26" t="s">
        <v>48</v>
      </c>
      <c r="NTB75" s="26"/>
      <c r="NTC75" s="27">
        <f>NTC72</f>
        <v>22</v>
      </c>
      <c r="NTD75" s="27">
        <f>42.5/1.18</f>
        <v>36.016949152542374</v>
      </c>
      <c r="NTE75" s="27">
        <f>NTC75*NTD75</f>
        <v>792.37288135593224</v>
      </c>
      <c r="NTF75" s="26"/>
      <c r="NTG75" s="27"/>
      <c r="NTH75" s="26"/>
      <c r="NTI75" s="27"/>
      <c r="NTJ75" s="28">
        <f>NTE75+NTG75+NTI75</f>
        <v>792.37288135593224</v>
      </c>
      <c r="OCT75" s="23"/>
      <c r="OCU75" s="81" t="s">
        <v>60</v>
      </c>
      <c r="OCV75" s="25" t="s">
        <v>61</v>
      </c>
      <c r="OCW75" s="26" t="s">
        <v>48</v>
      </c>
      <c r="OCX75" s="26"/>
      <c r="OCY75" s="27">
        <f>OCY72</f>
        <v>22</v>
      </c>
      <c r="OCZ75" s="27">
        <f>42.5/1.18</f>
        <v>36.016949152542374</v>
      </c>
      <c r="ODA75" s="27">
        <f>OCY75*OCZ75</f>
        <v>792.37288135593224</v>
      </c>
      <c r="ODB75" s="26"/>
      <c r="ODC75" s="27"/>
      <c r="ODD75" s="26"/>
      <c r="ODE75" s="27"/>
      <c r="ODF75" s="28">
        <f>ODA75+ODC75+ODE75</f>
        <v>792.37288135593224</v>
      </c>
      <c r="OMP75" s="23"/>
      <c r="OMQ75" s="81" t="s">
        <v>60</v>
      </c>
      <c r="OMR75" s="25" t="s">
        <v>61</v>
      </c>
      <c r="OMS75" s="26" t="s">
        <v>48</v>
      </c>
      <c r="OMT75" s="26"/>
      <c r="OMU75" s="27">
        <f>OMU72</f>
        <v>22</v>
      </c>
      <c r="OMV75" s="27">
        <f>42.5/1.18</f>
        <v>36.016949152542374</v>
      </c>
      <c r="OMW75" s="27">
        <f>OMU75*OMV75</f>
        <v>792.37288135593224</v>
      </c>
      <c r="OMX75" s="26"/>
      <c r="OMY75" s="27"/>
      <c r="OMZ75" s="26"/>
      <c r="ONA75" s="27"/>
      <c r="ONB75" s="28">
        <f>OMW75+OMY75+ONA75</f>
        <v>792.37288135593224</v>
      </c>
      <c r="OWL75" s="23"/>
      <c r="OWM75" s="81" t="s">
        <v>60</v>
      </c>
      <c r="OWN75" s="25" t="s">
        <v>61</v>
      </c>
      <c r="OWO75" s="26" t="s">
        <v>48</v>
      </c>
      <c r="OWP75" s="26"/>
      <c r="OWQ75" s="27">
        <f>OWQ72</f>
        <v>22</v>
      </c>
      <c r="OWR75" s="27">
        <f>42.5/1.18</f>
        <v>36.016949152542374</v>
      </c>
      <c r="OWS75" s="27">
        <f>OWQ75*OWR75</f>
        <v>792.37288135593224</v>
      </c>
      <c r="OWT75" s="26"/>
      <c r="OWU75" s="27"/>
      <c r="OWV75" s="26"/>
      <c r="OWW75" s="27"/>
      <c r="OWX75" s="28">
        <f>OWS75+OWU75+OWW75</f>
        <v>792.37288135593224</v>
      </c>
      <c r="PGH75" s="23"/>
      <c r="PGI75" s="81" t="s">
        <v>60</v>
      </c>
      <c r="PGJ75" s="25" t="s">
        <v>61</v>
      </c>
      <c r="PGK75" s="26" t="s">
        <v>48</v>
      </c>
      <c r="PGL75" s="26"/>
      <c r="PGM75" s="27">
        <f>PGM72</f>
        <v>22</v>
      </c>
      <c r="PGN75" s="27">
        <f>42.5/1.18</f>
        <v>36.016949152542374</v>
      </c>
      <c r="PGO75" s="27">
        <f>PGM75*PGN75</f>
        <v>792.37288135593224</v>
      </c>
      <c r="PGP75" s="26"/>
      <c r="PGQ75" s="27"/>
      <c r="PGR75" s="26"/>
      <c r="PGS75" s="27"/>
      <c r="PGT75" s="28">
        <f>PGO75+PGQ75+PGS75</f>
        <v>792.37288135593224</v>
      </c>
      <c r="PQD75" s="23"/>
      <c r="PQE75" s="81" t="s">
        <v>60</v>
      </c>
      <c r="PQF75" s="25" t="s">
        <v>61</v>
      </c>
      <c r="PQG75" s="26" t="s">
        <v>48</v>
      </c>
      <c r="PQH75" s="26"/>
      <c r="PQI75" s="27">
        <f>PQI72</f>
        <v>22</v>
      </c>
      <c r="PQJ75" s="27">
        <f>42.5/1.18</f>
        <v>36.016949152542374</v>
      </c>
      <c r="PQK75" s="27">
        <f>PQI75*PQJ75</f>
        <v>792.37288135593224</v>
      </c>
      <c r="PQL75" s="26"/>
      <c r="PQM75" s="27"/>
      <c r="PQN75" s="26"/>
      <c r="PQO75" s="27"/>
      <c r="PQP75" s="28">
        <f>PQK75+PQM75+PQO75</f>
        <v>792.37288135593224</v>
      </c>
      <c r="PZZ75" s="23"/>
      <c r="QAA75" s="81" t="s">
        <v>60</v>
      </c>
      <c r="QAB75" s="25" t="s">
        <v>61</v>
      </c>
      <c r="QAC75" s="26" t="s">
        <v>48</v>
      </c>
      <c r="QAD75" s="26"/>
      <c r="QAE75" s="27">
        <f>QAE72</f>
        <v>22</v>
      </c>
      <c r="QAF75" s="27">
        <f>42.5/1.18</f>
        <v>36.016949152542374</v>
      </c>
      <c r="QAG75" s="27">
        <f>QAE75*QAF75</f>
        <v>792.37288135593224</v>
      </c>
      <c r="QAH75" s="26"/>
      <c r="QAI75" s="27"/>
      <c r="QAJ75" s="26"/>
      <c r="QAK75" s="27"/>
      <c r="QAL75" s="28">
        <f>QAG75+QAI75+QAK75</f>
        <v>792.37288135593224</v>
      </c>
      <c r="QJV75" s="23"/>
      <c r="QJW75" s="81" t="s">
        <v>60</v>
      </c>
      <c r="QJX75" s="25" t="s">
        <v>61</v>
      </c>
      <c r="QJY75" s="26" t="s">
        <v>48</v>
      </c>
      <c r="QJZ75" s="26"/>
      <c r="QKA75" s="27">
        <f>QKA72</f>
        <v>22</v>
      </c>
      <c r="QKB75" s="27">
        <f>42.5/1.18</f>
        <v>36.016949152542374</v>
      </c>
      <c r="QKC75" s="27">
        <f>QKA75*QKB75</f>
        <v>792.37288135593224</v>
      </c>
      <c r="QKD75" s="26"/>
      <c r="QKE75" s="27"/>
      <c r="QKF75" s="26"/>
      <c r="QKG75" s="27"/>
      <c r="QKH75" s="28">
        <f>QKC75+QKE75+QKG75</f>
        <v>792.37288135593224</v>
      </c>
      <c r="QTR75" s="23"/>
      <c r="QTS75" s="81" t="s">
        <v>60</v>
      </c>
      <c r="QTT75" s="25" t="s">
        <v>61</v>
      </c>
      <c r="QTU75" s="26" t="s">
        <v>48</v>
      </c>
      <c r="QTV75" s="26"/>
      <c r="QTW75" s="27">
        <f>QTW72</f>
        <v>22</v>
      </c>
      <c r="QTX75" s="27">
        <f>42.5/1.18</f>
        <v>36.016949152542374</v>
      </c>
      <c r="QTY75" s="27">
        <f>QTW75*QTX75</f>
        <v>792.37288135593224</v>
      </c>
      <c r="QTZ75" s="26"/>
      <c r="QUA75" s="27"/>
      <c r="QUB75" s="26"/>
      <c r="QUC75" s="27"/>
      <c r="QUD75" s="28">
        <f>QTY75+QUA75+QUC75</f>
        <v>792.37288135593224</v>
      </c>
      <c r="RDN75" s="23"/>
      <c r="RDO75" s="81" t="s">
        <v>60</v>
      </c>
      <c r="RDP75" s="25" t="s">
        <v>61</v>
      </c>
      <c r="RDQ75" s="26" t="s">
        <v>48</v>
      </c>
      <c r="RDR75" s="26"/>
      <c r="RDS75" s="27">
        <f>RDS72</f>
        <v>22</v>
      </c>
      <c r="RDT75" s="27">
        <f>42.5/1.18</f>
        <v>36.016949152542374</v>
      </c>
      <c r="RDU75" s="27">
        <f>RDS75*RDT75</f>
        <v>792.37288135593224</v>
      </c>
      <c r="RDV75" s="26"/>
      <c r="RDW75" s="27"/>
      <c r="RDX75" s="26"/>
      <c r="RDY75" s="27"/>
      <c r="RDZ75" s="28">
        <f>RDU75+RDW75+RDY75</f>
        <v>792.37288135593224</v>
      </c>
      <c r="RNJ75" s="23"/>
      <c r="RNK75" s="81" t="s">
        <v>60</v>
      </c>
      <c r="RNL75" s="25" t="s">
        <v>61</v>
      </c>
      <c r="RNM75" s="26" t="s">
        <v>48</v>
      </c>
      <c r="RNN75" s="26"/>
      <c r="RNO75" s="27">
        <f>RNO72</f>
        <v>22</v>
      </c>
      <c r="RNP75" s="27">
        <f>42.5/1.18</f>
        <v>36.016949152542374</v>
      </c>
      <c r="RNQ75" s="27">
        <f>RNO75*RNP75</f>
        <v>792.37288135593224</v>
      </c>
      <c r="RNR75" s="26"/>
      <c r="RNS75" s="27"/>
      <c r="RNT75" s="26"/>
      <c r="RNU75" s="27"/>
      <c r="RNV75" s="28">
        <f>RNQ75+RNS75+RNU75</f>
        <v>792.37288135593224</v>
      </c>
      <c r="RXF75" s="23"/>
      <c r="RXG75" s="81" t="s">
        <v>60</v>
      </c>
      <c r="RXH75" s="25" t="s">
        <v>61</v>
      </c>
      <c r="RXI75" s="26" t="s">
        <v>48</v>
      </c>
      <c r="RXJ75" s="26"/>
      <c r="RXK75" s="27">
        <f>RXK72</f>
        <v>22</v>
      </c>
      <c r="RXL75" s="27">
        <f>42.5/1.18</f>
        <v>36.016949152542374</v>
      </c>
      <c r="RXM75" s="27">
        <f>RXK75*RXL75</f>
        <v>792.37288135593224</v>
      </c>
      <c r="RXN75" s="26"/>
      <c r="RXO75" s="27"/>
      <c r="RXP75" s="26"/>
      <c r="RXQ75" s="27"/>
      <c r="RXR75" s="28">
        <f>RXM75+RXO75+RXQ75</f>
        <v>792.37288135593224</v>
      </c>
      <c r="SHB75" s="23"/>
      <c r="SHC75" s="81" t="s">
        <v>60</v>
      </c>
      <c r="SHD75" s="25" t="s">
        <v>61</v>
      </c>
      <c r="SHE75" s="26" t="s">
        <v>48</v>
      </c>
      <c r="SHF75" s="26"/>
      <c r="SHG75" s="27">
        <f>SHG72</f>
        <v>22</v>
      </c>
      <c r="SHH75" s="27">
        <f>42.5/1.18</f>
        <v>36.016949152542374</v>
      </c>
      <c r="SHI75" s="27">
        <f>SHG75*SHH75</f>
        <v>792.37288135593224</v>
      </c>
      <c r="SHJ75" s="26"/>
      <c r="SHK75" s="27"/>
      <c r="SHL75" s="26"/>
      <c r="SHM75" s="27"/>
      <c r="SHN75" s="28">
        <f>SHI75+SHK75+SHM75</f>
        <v>792.37288135593224</v>
      </c>
      <c r="SQX75" s="23"/>
      <c r="SQY75" s="81" t="s">
        <v>60</v>
      </c>
      <c r="SQZ75" s="25" t="s">
        <v>61</v>
      </c>
      <c r="SRA75" s="26" t="s">
        <v>48</v>
      </c>
      <c r="SRB75" s="26"/>
      <c r="SRC75" s="27">
        <f>SRC72</f>
        <v>22</v>
      </c>
      <c r="SRD75" s="27">
        <f>42.5/1.18</f>
        <v>36.016949152542374</v>
      </c>
      <c r="SRE75" s="27">
        <f>SRC75*SRD75</f>
        <v>792.37288135593224</v>
      </c>
      <c r="SRF75" s="26"/>
      <c r="SRG75" s="27"/>
      <c r="SRH75" s="26"/>
      <c r="SRI75" s="27"/>
      <c r="SRJ75" s="28">
        <f>SRE75+SRG75+SRI75</f>
        <v>792.37288135593224</v>
      </c>
      <c r="TAT75" s="23"/>
      <c r="TAU75" s="81" t="s">
        <v>60</v>
      </c>
      <c r="TAV75" s="25" t="s">
        <v>61</v>
      </c>
      <c r="TAW75" s="26" t="s">
        <v>48</v>
      </c>
      <c r="TAX75" s="26"/>
      <c r="TAY75" s="27">
        <f>TAY72</f>
        <v>22</v>
      </c>
      <c r="TAZ75" s="27">
        <f>42.5/1.18</f>
        <v>36.016949152542374</v>
      </c>
      <c r="TBA75" s="27">
        <f>TAY75*TAZ75</f>
        <v>792.37288135593224</v>
      </c>
      <c r="TBB75" s="26"/>
      <c r="TBC75" s="27"/>
      <c r="TBD75" s="26"/>
      <c r="TBE75" s="27"/>
      <c r="TBF75" s="28">
        <f>TBA75+TBC75+TBE75</f>
        <v>792.37288135593224</v>
      </c>
      <c r="TKP75" s="23"/>
      <c r="TKQ75" s="81" t="s">
        <v>60</v>
      </c>
      <c r="TKR75" s="25" t="s">
        <v>61</v>
      </c>
      <c r="TKS75" s="26" t="s">
        <v>48</v>
      </c>
      <c r="TKT75" s="26"/>
      <c r="TKU75" s="27">
        <f>TKU72</f>
        <v>22</v>
      </c>
      <c r="TKV75" s="27">
        <f>42.5/1.18</f>
        <v>36.016949152542374</v>
      </c>
      <c r="TKW75" s="27">
        <f>TKU75*TKV75</f>
        <v>792.37288135593224</v>
      </c>
      <c r="TKX75" s="26"/>
      <c r="TKY75" s="27"/>
      <c r="TKZ75" s="26"/>
      <c r="TLA75" s="27"/>
      <c r="TLB75" s="28">
        <f>TKW75+TKY75+TLA75</f>
        <v>792.37288135593224</v>
      </c>
      <c r="TUL75" s="23"/>
      <c r="TUM75" s="81" t="s">
        <v>60</v>
      </c>
      <c r="TUN75" s="25" t="s">
        <v>61</v>
      </c>
      <c r="TUO75" s="26" t="s">
        <v>48</v>
      </c>
      <c r="TUP75" s="26"/>
      <c r="TUQ75" s="27">
        <f>TUQ72</f>
        <v>22</v>
      </c>
      <c r="TUR75" s="27">
        <f>42.5/1.18</f>
        <v>36.016949152542374</v>
      </c>
      <c r="TUS75" s="27">
        <f>TUQ75*TUR75</f>
        <v>792.37288135593224</v>
      </c>
      <c r="TUT75" s="26"/>
      <c r="TUU75" s="27"/>
      <c r="TUV75" s="26"/>
      <c r="TUW75" s="27"/>
      <c r="TUX75" s="28">
        <f>TUS75+TUU75+TUW75</f>
        <v>792.37288135593224</v>
      </c>
      <c r="UEH75" s="23"/>
      <c r="UEI75" s="81" t="s">
        <v>60</v>
      </c>
      <c r="UEJ75" s="25" t="s">
        <v>61</v>
      </c>
      <c r="UEK75" s="26" t="s">
        <v>48</v>
      </c>
      <c r="UEL75" s="26"/>
      <c r="UEM75" s="27">
        <f>UEM72</f>
        <v>22</v>
      </c>
      <c r="UEN75" s="27">
        <f>42.5/1.18</f>
        <v>36.016949152542374</v>
      </c>
      <c r="UEO75" s="27">
        <f>UEM75*UEN75</f>
        <v>792.37288135593224</v>
      </c>
      <c r="UEP75" s="26"/>
      <c r="UEQ75" s="27"/>
      <c r="UER75" s="26"/>
      <c r="UES75" s="27"/>
      <c r="UET75" s="28">
        <f>UEO75+UEQ75+UES75</f>
        <v>792.37288135593224</v>
      </c>
      <c r="UOD75" s="23"/>
      <c r="UOE75" s="81" t="s">
        <v>60</v>
      </c>
      <c r="UOF75" s="25" t="s">
        <v>61</v>
      </c>
      <c r="UOG75" s="26" t="s">
        <v>48</v>
      </c>
      <c r="UOH75" s="26"/>
      <c r="UOI75" s="27">
        <f>UOI72</f>
        <v>22</v>
      </c>
      <c r="UOJ75" s="27">
        <f>42.5/1.18</f>
        <v>36.016949152542374</v>
      </c>
      <c r="UOK75" s="27">
        <f>UOI75*UOJ75</f>
        <v>792.37288135593224</v>
      </c>
      <c r="UOL75" s="26"/>
      <c r="UOM75" s="27"/>
      <c r="UON75" s="26"/>
      <c r="UOO75" s="27"/>
      <c r="UOP75" s="28">
        <f>UOK75+UOM75+UOO75</f>
        <v>792.37288135593224</v>
      </c>
      <c r="UXZ75" s="23"/>
      <c r="UYA75" s="81" t="s">
        <v>60</v>
      </c>
      <c r="UYB75" s="25" t="s">
        <v>61</v>
      </c>
      <c r="UYC75" s="26" t="s">
        <v>48</v>
      </c>
      <c r="UYD75" s="26"/>
      <c r="UYE75" s="27">
        <f>UYE72</f>
        <v>22</v>
      </c>
      <c r="UYF75" s="27">
        <f>42.5/1.18</f>
        <v>36.016949152542374</v>
      </c>
      <c r="UYG75" s="27">
        <f>UYE75*UYF75</f>
        <v>792.37288135593224</v>
      </c>
      <c r="UYH75" s="26"/>
      <c r="UYI75" s="27"/>
      <c r="UYJ75" s="26"/>
      <c r="UYK75" s="27"/>
      <c r="UYL75" s="28">
        <f>UYG75+UYI75+UYK75</f>
        <v>792.37288135593224</v>
      </c>
      <c r="VHV75" s="23"/>
      <c r="VHW75" s="81" t="s">
        <v>60</v>
      </c>
      <c r="VHX75" s="25" t="s">
        <v>61</v>
      </c>
      <c r="VHY75" s="26" t="s">
        <v>48</v>
      </c>
      <c r="VHZ75" s="26"/>
      <c r="VIA75" s="27">
        <f>VIA72</f>
        <v>22</v>
      </c>
      <c r="VIB75" s="27">
        <f>42.5/1.18</f>
        <v>36.016949152542374</v>
      </c>
      <c r="VIC75" s="27">
        <f>VIA75*VIB75</f>
        <v>792.37288135593224</v>
      </c>
      <c r="VID75" s="26"/>
      <c r="VIE75" s="27"/>
      <c r="VIF75" s="26"/>
      <c r="VIG75" s="27"/>
      <c r="VIH75" s="28">
        <f>VIC75+VIE75+VIG75</f>
        <v>792.37288135593224</v>
      </c>
      <c r="VRR75" s="23"/>
      <c r="VRS75" s="81" t="s">
        <v>60</v>
      </c>
      <c r="VRT75" s="25" t="s">
        <v>61</v>
      </c>
      <c r="VRU75" s="26" t="s">
        <v>48</v>
      </c>
      <c r="VRV75" s="26"/>
      <c r="VRW75" s="27">
        <f>VRW72</f>
        <v>22</v>
      </c>
      <c r="VRX75" s="27">
        <f>42.5/1.18</f>
        <v>36.016949152542374</v>
      </c>
      <c r="VRY75" s="27">
        <f>VRW75*VRX75</f>
        <v>792.37288135593224</v>
      </c>
      <c r="VRZ75" s="26"/>
      <c r="VSA75" s="27"/>
      <c r="VSB75" s="26"/>
      <c r="VSC75" s="27"/>
      <c r="VSD75" s="28">
        <f>VRY75+VSA75+VSC75</f>
        <v>792.37288135593224</v>
      </c>
      <c r="WBN75" s="23"/>
      <c r="WBO75" s="81" t="s">
        <v>60</v>
      </c>
      <c r="WBP75" s="25" t="s">
        <v>61</v>
      </c>
      <c r="WBQ75" s="26" t="s">
        <v>48</v>
      </c>
      <c r="WBR75" s="26"/>
      <c r="WBS75" s="27">
        <f>WBS72</f>
        <v>22</v>
      </c>
      <c r="WBT75" s="27">
        <f>42.5/1.18</f>
        <v>36.016949152542374</v>
      </c>
      <c r="WBU75" s="27">
        <f>WBS75*WBT75</f>
        <v>792.37288135593224</v>
      </c>
      <c r="WBV75" s="26"/>
      <c r="WBW75" s="27"/>
      <c r="WBX75" s="26"/>
      <c r="WBY75" s="27"/>
      <c r="WBZ75" s="28">
        <f>WBU75+WBW75+WBY75</f>
        <v>792.37288135593224</v>
      </c>
      <c r="WLJ75" s="23"/>
      <c r="WLK75" s="81" t="s">
        <v>60</v>
      </c>
      <c r="WLL75" s="25" t="s">
        <v>61</v>
      </c>
      <c r="WLM75" s="26" t="s">
        <v>48</v>
      </c>
      <c r="WLN75" s="26"/>
      <c r="WLO75" s="27">
        <f>WLO72</f>
        <v>22</v>
      </c>
      <c r="WLP75" s="27">
        <f>42.5/1.18</f>
        <v>36.016949152542374</v>
      </c>
      <c r="WLQ75" s="27">
        <f>WLO75*WLP75</f>
        <v>792.37288135593224</v>
      </c>
      <c r="WLR75" s="26"/>
      <c r="WLS75" s="27"/>
      <c r="WLT75" s="26"/>
      <c r="WLU75" s="27"/>
      <c r="WLV75" s="28">
        <f>WLQ75+WLS75+WLU75</f>
        <v>792.37288135593224</v>
      </c>
      <c r="WVF75" s="23"/>
      <c r="WVG75" s="81" t="s">
        <v>60</v>
      </c>
      <c r="WVH75" s="25" t="s">
        <v>61</v>
      </c>
      <c r="WVI75" s="26" t="s">
        <v>48</v>
      </c>
      <c r="WVJ75" s="26"/>
      <c r="WVK75" s="27">
        <f>WVK72</f>
        <v>22</v>
      </c>
      <c r="WVL75" s="27">
        <f>42.5/1.18</f>
        <v>36.016949152542374</v>
      </c>
      <c r="WVM75" s="27">
        <f>WVK75*WVL75</f>
        <v>792.37288135593224</v>
      </c>
      <c r="WVN75" s="26"/>
      <c r="WVO75" s="27"/>
      <c r="WVP75" s="26"/>
      <c r="WVQ75" s="27"/>
      <c r="WVR75" s="28">
        <f>WVM75+WVO75+WVQ75</f>
        <v>792.37288135593224</v>
      </c>
    </row>
    <row r="76" spans="1:16138" s="29" customFormat="1" ht="22.5" customHeight="1" x14ac:dyDescent="0.25">
      <c r="A76" s="23"/>
      <c r="B76" s="24"/>
      <c r="C76" s="25" t="s">
        <v>17</v>
      </c>
      <c r="D76" s="26" t="s">
        <v>16</v>
      </c>
      <c r="E76" s="98">
        <v>2.4E-2</v>
      </c>
      <c r="F76" s="27">
        <f>E76*$F$62</f>
        <v>0.12</v>
      </c>
      <c r="G76" s="88"/>
      <c r="H76" s="34">
        <f>G76*F76</f>
        <v>0</v>
      </c>
      <c r="I76" s="26"/>
      <c r="J76" s="27"/>
      <c r="K76" s="26"/>
      <c r="L76" s="27"/>
      <c r="M76" s="16">
        <f>L76+J76+H76</f>
        <v>0</v>
      </c>
      <c r="IT76" s="23"/>
      <c r="IU76" s="24"/>
      <c r="IV76" s="25" t="s">
        <v>17</v>
      </c>
      <c r="IW76" s="26" t="s">
        <v>16</v>
      </c>
      <c r="IX76" s="98">
        <v>2.4E-2</v>
      </c>
      <c r="IY76" s="27">
        <f>IY72*IX76</f>
        <v>0.52800000000000002</v>
      </c>
      <c r="IZ76" s="26">
        <v>3.2</v>
      </c>
      <c r="JA76" s="27">
        <f>IZ76*IY76</f>
        <v>1.6896000000000002</v>
      </c>
      <c r="JB76" s="26"/>
      <c r="JC76" s="27"/>
      <c r="JD76" s="26"/>
      <c r="JE76" s="27"/>
      <c r="JF76" s="28">
        <f>JA76+JC76+JE76</f>
        <v>1.6896000000000002</v>
      </c>
      <c r="SP76" s="23"/>
      <c r="SQ76" s="24"/>
      <c r="SR76" s="25" t="s">
        <v>17</v>
      </c>
      <c r="SS76" s="26" t="s">
        <v>16</v>
      </c>
      <c r="ST76" s="98">
        <v>2.4E-2</v>
      </c>
      <c r="SU76" s="27">
        <f>SU72*ST76</f>
        <v>0.52800000000000002</v>
      </c>
      <c r="SV76" s="26">
        <v>3.2</v>
      </c>
      <c r="SW76" s="27">
        <f>SV76*SU76</f>
        <v>1.6896000000000002</v>
      </c>
      <c r="SX76" s="26"/>
      <c r="SY76" s="27"/>
      <c r="SZ76" s="26"/>
      <c r="TA76" s="27"/>
      <c r="TB76" s="28">
        <f>SW76+SY76+TA76</f>
        <v>1.6896000000000002</v>
      </c>
      <c r="ACL76" s="23"/>
      <c r="ACM76" s="24"/>
      <c r="ACN76" s="25" t="s">
        <v>17</v>
      </c>
      <c r="ACO76" s="26" t="s">
        <v>16</v>
      </c>
      <c r="ACP76" s="98">
        <v>2.4E-2</v>
      </c>
      <c r="ACQ76" s="27">
        <f>ACQ72*ACP76</f>
        <v>0.52800000000000002</v>
      </c>
      <c r="ACR76" s="26">
        <v>3.2</v>
      </c>
      <c r="ACS76" s="27">
        <f>ACR76*ACQ76</f>
        <v>1.6896000000000002</v>
      </c>
      <c r="ACT76" s="26"/>
      <c r="ACU76" s="27"/>
      <c r="ACV76" s="26"/>
      <c r="ACW76" s="27"/>
      <c r="ACX76" s="28">
        <f>ACS76+ACU76+ACW76</f>
        <v>1.6896000000000002</v>
      </c>
      <c r="AMH76" s="23"/>
      <c r="AMI76" s="24"/>
      <c r="AMJ76" s="25" t="s">
        <v>17</v>
      </c>
      <c r="AMK76" s="26" t="s">
        <v>16</v>
      </c>
      <c r="AML76" s="98">
        <v>2.4E-2</v>
      </c>
      <c r="AMM76" s="27">
        <f>AMM72*AML76</f>
        <v>0.52800000000000002</v>
      </c>
      <c r="AMN76" s="26">
        <v>3.2</v>
      </c>
      <c r="AMO76" s="27">
        <f>AMN76*AMM76</f>
        <v>1.6896000000000002</v>
      </c>
      <c r="AMP76" s="26"/>
      <c r="AMQ76" s="27"/>
      <c r="AMR76" s="26"/>
      <c r="AMS76" s="27"/>
      <c r="AMT76" s="28">
        <f>AMO76+AMQ76+AMS76</f>
        <v>1.6896000000000002</v>
      </c>
      <c r="AWD76" s="23"/>
      <c r="AWE76" s="24"/>
      <c r="AWF76" s="25" t="s">
        <v>17</v>
      </c>
      <c r="AWG76" s="26" t="s">
        <v>16</v>
      </c>
      <c r="AWH76" s="98">
        <v>2.4E-2</v>
      </c>
      <c r="AWI76" s="27">
        <f>AWI72*AWH76</f>
        <v>0.52800000000000002</v>
      </c>
      <c r="AWJ76" s="26">
        <v>3.2</v>
      </c>
      <c r="AWK76" s="27">
        <f>AWJ76*AWI76</f>
        <v>1.6896000000000002</v>
      </c>
      <c r="AWL76" s="26"/>
      <c r="AWM76" s="27"/>
      <c r="AWN76" s="26"/>
      <c r="AWO76" s="27"/>
      <c r="AWP76" s="28">
        <f>AWK76+AWM76+AWO76</f>
        <v>1.6896000000000002</v>
      </c>
      <c r="BFZ76" s="23"/>
      <c r="BGA76" s="24"/>
      <c r="BGB76" s="25" t="s">
        <v>17</v>
      </c>
      <c r="BGC76" s="26" t="s">
        <v>16</v>
      </c>
      <c r="BGD76" s="98">
        <v>2.4E-2</v>
      </c>
      <c r="BGE76" s="27">
        <f>BGE72*BGD76</f>
        <v>0.52800000000000002</v>
      </c>
      <c r="BGF76" s="26">
        <v>3.2</v>
      </c>
      <c r="BGG76" s="27">
        <f>BGF76*BGE76</f>
        <v>1.6896000000000002</v>
      </c>
      <c r="BGH76" s="26"/>
      <c r="BGI76" s="27"/>
      <c r="BGJ76" s="26"/>
      <c r="BGK76" s="27"/>
      <c r="BGL76" s="28">
        <f>BGG76+BGI76+BGK76</f>
        <v>1.6896000000000002</v>
      </c>
      <c r="BPV76" s="23"/>
      <c r="BPW76" s="24"/>
      <c r="BPX76" s="25" t="s">
        <v>17</v>
      </c>
      <c r="BPY76" s="26" t="s">
        <v>16</v>
      </c>
      <c r="BPZ76" s="98">
        <v>2.4E-2</v>
      </c>
      <c r="BQA76" s="27">
        <f>BQA72*BPZ76</f>
        <v>0.52800000000000002</v>
      </c>
      <c r="BQB76" s="26">
        <v>3.2</v>
      </c>
      <c r="BQC76" s="27">
        <f>BQB76*BQA76</f>
        <v>1.6896000000000002</v>
      </c>
      <c r="BQD76" s="26"/>
      <c r="BQE76" s="27"/>
      <c r="BQF76" s="26"/>
      <c r="BQG76" s="27"/>
      <c r="BQH76" s="28">
        <f>BQC76+BQE76+BQG76</f>
        <v>1.6896000000000002</v>
      </c>
      <c r="BZR76" s="23"/>
      <c r="BZS76" s="24"/>
      <c r="BZT76" s="25" t="s">
        <v>17</v>
      </c>
      <c r="BZU76" s="26" t="s">
        <v>16</v>
      </c>
      <c r="BZV76" s="98">
        <v>2.4E-2</v>
      </c>
      <c r="BZW76" s="27">
        <f>BZW72*BZV76</f>
        <v>0.52800000000000002</v>
      </c>
      <c r="BZX76" s="26">
        <v>3.2</v>
      </c>
      <c r="BZY76" s="27">
        <f>BZX76*BZW76</f>
        <v>1.6896000000000002</v>
      </c>
      <c r="BZZ76" s="26"/>
      <c r="CAA76" s="27"/>
      <c r="CAB76" s="26"/>
      <c r="CAC76" s="27"/>
      <c r="CAD76" s="28">
        <f>BZY76+CAA76+CAC76</f>
        <v>1.6896000000000002</v>
      </c>
      <c r="CJN76" s="23"/>
      <c r="CJO76" s="24"/>
      <c r="CJP76" s="25" t="s">
        <v>17</v>
      </c>
      <c r="CJQ76" s="26" t="s">
        <v>16</v>
      </c>
      <c r="CJR76" s="98">
        <v>2.4E-2</v>
      </c>
      <c r="CJS76" s="27">
        <f>CJS72*CJR76</f>
        <v>0.52800000000000002</v>
      </c>
      <c r="CJT76" s="26">
        <v>3.2</v>
      </c>
      <c r="CJU76" s="27">
        <f>CJT76*CJS76</f>
        <v>1.6896000000000002</v>
      </c>
      <c r="CJV76" s="26"/>
      <c r="CJW76" s="27"/>
      <c r="CJX76" s="26"/>
      <c r="CJY76" s="27"/>
      <c r="CJZ76" s="28">
        <f>CJU76+CJW76+CJY76</f>
        <v>1.6896000000000002</v>
      </c>
      <c r="CTJ76" s="23"/>
      <c r="CTK76" s="24"/>
      <c r="CTL76" s="25" t="s">
        <v>17</v>
      </c>
      <c r="CTM76" s="26" t="s">
        <v>16</v>
      </c>
      <c r="CTN76" s="98">
        <v>2.4E-2</v>
      </c>
      <c r="CTO76" s="27">
        <f>CTO72*CTN76</f>
        <v>0.52800000000000002</v>
      </c>
      <c r="CTP76" s="26">
        <v>3.2</v>
      </c>
      <c r="CTQ76" s="27">
        <f>CTP76*CTO76</f>
        <v>1.6896000000000002</v>
      </c>
      <c r="CTR76" s="26"/>
      <c r="CTS76" s="27"/>
      <c r="CTT76" s="26"/>
      <c r="CTU76" s="27"/>
      <c r="CTV76" s="28">
        <f>CTQ76+CTS76+CTU76</f>
        <v>1.6896000000000002</v>
      </c>
      <c r="DDF76" s="23"/>
      <c r="DDG76" s="24"/>
      <c r="DDH76" s="25" t="s">
        <v>17</v>
      </c>
      <c r="DDI76" s="26" t="s">
        <v>16</v>
      </c>
      <c r="DDJ76" s="98">
        <v>2.4E-2</v>
      </c>
      <c r="DDK76" s="27">
        <f>DDK72*DDJ76</f>
        <v>0.52800000000000002</v>
      </c>
      <c r="DDL76" s="26">
        <v>3.2</v>
      </c>
      <c r="DDM76" s="27">
        <f>DDL76*DDK76</f>
        <v>1.6896000000000002</v>
      </c>
      <c r="DDN76" s="26"/>
      <c r="DDO76" s="27"/>
      <c r="DDP76" s="26"/>
      <c r="DDQ76" s="27"/>
      <c r="DDR76" s="28">
        <f>DDM76+DDO76+DDQ76</f>
        <v>1.6896000000000002</v>
      </c>
      <c r="DNB76" s="23"/>
      <c r="DNC76" s="24"/>
      <c r="DND76" s="25" t="s">
        <v>17</v>
      </c>
      <c r="DNE76" s="26" t="s">
        <v>16</v>
      </c>
      <c r="DNF76" s="98">
        <v>2.4E-2</v>
      </c>
      <c r="DNG76" s="27">
        <f>DNG72*DNF76</f>
        <v>0.52800000000000002</v>
      </c>
      <c r="DNH76" s="26">
        <v>3.2</v>
      </c>
      <c r="DNI76" s="27">
        <f>DNH76*DNG76</f>
        <v>1.6896000000000002</v>
      </c>
      <c r="DNJ76" s="26"/>
      <c r="DNK76" s="27"/>
      <c r="DNL76" s="26"/>
      <c r="DNM76" s="27"/>
      <c r="DNN76" s="28">
        <f>DNI76+DNK76+DNM76</f>
        <v>1.6896000000000002</v>
      </c>
      <c r="DWX76" s="23"/>
      <c r="DWY76" s="24"/>
      <c r="DWZ76" s="25" t="s">
        <v>17</v>
      </c>
      <c r="DXA76" s="26" t="s">
        <v>16</v>
      </c>
      <c r="DXB76" s="98">
        <v>2.4E-2</v>
      </c>
      <c r="DXC76" s="27">
        <f>DXC72*DXB76</f>
        <v>0.52800000000000002</v>
      </c>
      <c r="DXD76" s="26">
        <v>3.2</v>
      </c>
      <c r="DXE76" s="27">
        <f>DXD76*DXC76</f>
        <v>1.6896000000000002</v>
      </c>
      <c r="DXF76" s="26"/>
      <c r="DXG76" s="27"/>
      <c r="DXH76" s="26"/>
      <c r="DXI76" s="27"/>
      <c r="DXJ76" s="28">
        <f>DXE76+DXG76+DXI76</f>
        <v>1.6896000000000002</v>
      </c>
      <c r="EGT76" s="23"/>
      <c r="EGU76" s="24"/>
      <c r="EGV76" s="25" t="s">
        <v>17</v>
      </c>
      <c r="EGW76" s="26" t="s">
        <v>16</v>
      </c>
      <c r="EGX76" s="98">
        <v>2.4E-2</v>
      </c>
      <c r="EGY76" s="27">
        <f>EGY72*EGX76</f>
        <v>0.52800000000000002</v>
      </c>
      <c r="EGZ76" s="26">
        <v>3.2</v>
      </c>
      <c r="EHA76" s="27">
        <f>EGZ76*EGY76</f>
        <v>1.6896000000000002</v>
      </c>
      <c r="EHB76" s="26"/>
      <c r="EHC76" s="27"/>
      <c r="EHD76" s="26"/>
      <c r="EHE76" s="27"/>
      <c r="EHF76" s="28">
        <f>EHA76+EHC76+EHE76</f>
        <v>1.6896000000000002</v>
      </c>
      <c r="EQP76" s="23"/>
      <c r="EQQ76" s="24"/>
      <c r="EQR76" s="25" t="s">
        <v>17</v>
      </c>
      <c r="EQS76" s="26" t="s">
        <v>16</v>
      </c>
      <c r="EQT76" s="98">
        <v>2.4E-2</v>
      </c>
      <c r="EQU76" s="27">
        <f>EQU72*EQT76</f>
        <v>0.52800000000000002</v>
      </c>
      <c r="EQV76" s="26">
        <v>3.2</v>
      </c>
      <c r="EQW76" s="27">
        <f>EQV76*EQU76</f>
        <v>1.6896000000000002</v>
      </c>
      <c r="EQX76" s="26"/>
      <c r="EQY76" s="27"/>
      <c r="EQZ76" s="26"/>
      <c r="ERA76" s="27"/>
      <c r="ERB76" s="28">
        <f>EQW76+EQY76+ERA76</f>
        <v>1.6896000000000002</v>
      </c>
      <c r="FAL76" s="23"/>
      <c r="FAM76" s="24"/>
      <c r="FAN76" s="25" t="s">
        <v>17</v>
      </c>
      <c r="FAO76" s="26" t="s">
        <v>16</v>
      </c>
      <c r="FAP76" s="98">
        <v>2.4E-2</v>
      </c>
      <c r="FAQ76" s="27">
        <f>FAQ72*FAP76</f>
        <v>0.52800000000000002</v>
      </c>
      <c r="FAR76" s="26">
        <v>3.2</v>
      </c>
      <c r="FAS76" s="27">
        <f>FAR76*FAQ76</f>
        <v>1.6896000000000002</v>
      </c>
      <c r="FAT76" s="26"/>
      <c r="FAU76" s="27"/>
      <c r="FAV76" s="26"/>
      <c r="FAW76" s="27"/>
      <c r="FAX76" s="28">
        <f>FAS76+FAU76+FAW76</f>
        <v>1.6896000000000002</v>
      </c>
      <c r="FKH76" s="23"/>
      <c r="FKI76" s="24"/>
      <c r="FKJ76" s="25" t="s">
        <v>17</v>
      </c>
      <c r="FKK76" s="26" t="s">
        <v>16</v>
      </c>
      <c r="FKL76" s="98">
        <v>2.4E-2</v>
      </c>
      <c r="FKM76" s="27">
        <f>FKM72*FKL76</f>
        <v>0.52800000000000002</v>
      </c>
      <c r="FKN76" s="26">
        <v>3.2</v>
      </c>
      <c r="FKO76" s="27">
        <f>FKN76*FKM76</f>
        <v>1.6896000000000002</v>
      </c>
      <c r="FKP76" s="26"/>
      <c r="FKQ76" s="27"/>
      <c r="FKR76" s="26"/>
      <c r="FKS76" s="27"/>
      <c r="FKT76" s="28">
        <f>FKO76+FKQ76+FKS76</f>
        <v>1.6896000000000002</v>
      </c>
      <c r="FUD76" s="23"/>
      <c r="FUE76" s="24"/>
      <c r="FUF76" s="25" t="s">
        <v>17</v>
      </c>
      <c r="FUG76" s="26" t="s">
        <v>16</v>
      </c>
      <c r="FUH76" s="98">
        <v>2.4E-2</v>
      </c>
      <c r="FUI76" s="27">
        <f>FUI72*FUH76</f>
        <v>0.52800000000000002</v>
      </c>
      <c r="FUJ76" s="26">
        <v>3.2</v>
      </c>
      <c r="FUK76" s="27">
        <f>FUJ76*FUI76</f>
        <v>1.6896000000000002</v>
      </c>
      <c r="FUL76" s="26"/>
      <c r="FUM76" s="27"/>
      <c r="FUN76" s="26"/>
      <c r="FUO76" s="27"/>
      <c r="FUP76" s="28">
        <f>FUK76+FUM76+FUO76</f>
        <v>1.6896000000000002</v>
      </c>
      <c r="GDZ76" s="23"/>
      <c r="GEA76" s="24"/>
      <c r="GEB76" s="25" t="s">
        <v>17</v>
      </c>
      <c r="GEC76" s="26" t="s">
        <v>16</v>
      </c>
      <c r="GED76" s="98">
        <v>2.4E-2</v>
      </c>
      <c r="GEE76" s="27">
        <f>GEE72*GED76</f>
        <v>0.52800000000000002</v>
      </c>
      <c r="GEF76" s="26">
        <v>3.2</v>
      </c>
      <c r="GEG76" s="27">
        <f>GEF76*GEE76</f>
        <v>1.6896000000000002</v>
      </c>
      <c r="GEH76" s="26"/>
      <c r="GEI76" s="27"/>
      <c r="GEJ76" s="26"/>
      <c r="GEK76" s="27"/>
      <c r="GEL76" s="28">
        <f>GEG76+GEI76+GEK76</f>
        <v>1.6896000000000002</v>
      </c>
      <c r="GNV76" s="23"/>
      <c r="GNW76" s="24"/>
      <c r="GNX76" s="25" t="s">
        <v>17</v>
      </c>
      <c r="GNY76" s="26" t="s">
        <v>16</v>
      </c>
      <c r="GNZ76" s="98">
        <v>2.4E-2</v>
      </c>
      <c r="GOA76" s="27">
        <f>GOA72*GNZ76</f>
        <v>0.52800000000000002</v>
      </c>
      <c r="GOB76" s="26">
        <v>3.2</v>
      </c>
      <c r="GOC76" s="27">
        <f>GOB76*GOA76</f>
        <v>1.6896000000000002</v>
      </c>
      <c r="GOD76" s="26"/>
      <c r="GOE76" s="27"/>
      <c r="GOF76" s="26"/>
      <c r="GOG76" s="27"/>
      <c r="GOH76" s="28">
        <f>GOC76+GOE76+GOG76</f>
        <v>1.6896000000000002</v>
      </c>
      <c r="GXR76" s="23"/>
      <c r="GXS76" s="24"/>
      <c r="GXT76" s="25" t="s">
        <v>17</v>
      </c>
      <c r="GXU76" s="26" t="s">
        <v>16</v>
      </c>
      <c r="GXV76" s="98">
        <v>2.4E-2</v>
      </c>
      <c r="GXW76" s="27">
        <f>GXW72*GXV76</f>
        <v>0.52800000000000002</v>
      </c>
      <c r="GXX76" s="26">
        <v>3.2</v>
      </c>
      <c r="GXY76" s="27">
        <f>GXX76*GXW76</f>
        <v>1.6896000000000002</v>
      </c>
      <c r="GXZ76" s="26"/>
      <c r="GYA76" s="27"/>
      <c r="GYB76" s="26"/>
      <c r="GYC76" s="27"/>
      <c r="GYD76" s="28">
        <f>GXY76+GYA76+GYC76</f>
        <v>1.6896000000000002</v>
      </c>
      <c r="HHN76" s="23"/>
      <c r="HHO76" s="24"/>
      <c r="HHP76" s="25" t="s">
        <v>17</v>
      </c>
      <c r="HHQ76" s="26" t="s">
        <v>16</v>
      </c>
      <c r="HHR76" s="98">
        <v>2.4E-2</v>
      </c>
      <c r="HHS76" s="27">
        <f>HHS72*HHR76</f>
        <v>0.52800000000000002</v>
      </c>
      <c r="HHT76" s="26">
        <v>3.2</v>
      </c>
      <c r="HHU76" s="27">
        <f>HHT76*HHS76</f>
        <v>1.6896000000000002</v>
      </c>
      <c r="HHV76" s="26"/>
      <c r="HHW76" s="27"/>
      <c r="HHX76" s="26"/>
      <c r="HHY76" s="27"/>
      <c r="HHZ76" s="28">
        <f>HHU76+HHW76+HHY76</f>
        <v>1.6896000000000002</v>
      </c>
      <c r="HRJ76" s="23"/>
      <c r="HRK76" s="24"/>
      <c r="HRL76" s="25" t="s">
        <v>17</v>
      </c>
      <c r="HRM76" s="26" t="s">
        <v>16</v>
      </c>
      <c r="HRN76" s="98">
        <v>2.4E-2</v>
      </c>
      <c r="HRO76" s="27">
        <f>HRO72*HRN76</f>
        <v>0.52800000000000002</v>
      </c>
      <c r="HRP76" s="26">
        <v>3.2</v>
      </c>
      <c r="HRQ76" s="27">
        <f>HRP76*HRO76</f>
        <v>1.6896000000000002</v>
      </c>
      <c r="HRR76" s="26"/>
      <c r="HRS76" s="27"/>
      <c r="HRT76" s="26"/>
      <c r="HRU76" s="27"/>
      <c r="HRV76" s="28">
        <f>HRQ76+HRS76+HRU76</f>
        <v>1.6896000000000002</v>
      </c>
      <c r="IBF76" s="23"/>
      <c r="IBG76" s="24"/>
      <c r="IBH76" s="25" t="s">
        <v>17</v>
      </c>
      <c r="IBI76" s="26" t="s">
        <v>16</v>
      </c>
      <c r="IBJ76" s="98">
        <v>2.4E-2</v>
      </c>
      <c r="IBK76" s="27">
        <f>IBK72*IBJ76</f>
        <v>0.52800000000000002</v>
      </c>
      <c r="IBL76" s="26">
        <v>3.2</v>
      </c>
      <c r="IBM76" s="27">
        <f>IBL76*IBK76</f>
        <v>1.6896000000000002</v>
      </c>
      <c r="IBN76" s="26"/>
      <c r="IBO76" s="27"/>
      <c r="IBP76" s="26"/>
      <c r="IBQ76" s="27"/>
      <c r="IBR76" s="28">
        <f>IBM76+IBO76+IBQ76</f>
        <v>1.6896000000000002</v>
      </c>
      <c r="ILB76" s="23"/>
      <c r="ILC76" s="24"/>
      <c r="ILD76" s="25" t="s">
        <v>17</v>
      </c>
      <c r="ILE76" s="26" t="s">
        <v>16</v>
      </c>
      <c r="ILF76" s="98">
        <v>2.4E-2</v>
      </c>
      <c r="ILG76" s="27">
        <f>ILG72*ILF76</f>
        <v>0.52800000000000002</v>
      </c>
      <c r="ILH76" s="26">
        <v>3.2</v>
      </c>
      <c r="ILI76" s="27">
        <f>ILH76*ILG76</f>
        <v>1.6896000000000002</v>
      </c>
      <c r="ILJ76" s="26"/>
      <c r="ILK76" s="27"/>
      <c r="ILL76" s="26"/>
      <c r="ILM76" s="27"/>
      <c r="ILN76" s="28">
        <f>ILI76+ILK76+ILM76</f>
        <v>1.6896000000000002</v>
      </c>
      <c r="IUX76" s="23"/>
      <c r="IUY76" s="24"/>
      <c r="IUZ76" s="25" t="s">
        <v>17</v>
      </c>
      <c r="IVA76" s="26" t="s">
        <v>16</v>
      </c>
      <c r="IVB76" s="98">
        <v>2.4E-2</v>
      </c>
      <c r="IVC76" s="27">
        <f>IVC72*IVB76</f>
        <v>0.52800000000000002</v>
      </c>
      <c r="IVD76" s="26">
        <v>3.2</v>
      </c>
      <c r="IVE76" s="27">
        <f>IVD76*IVC76</f>
        <v>1.6896000000000002</v>
      </c>
      <c r="IVF76" s="26"/>
      <c r="IVG76" s="27"/>
      <c r="IVH76" s="26"/>
      <c r="IVI76" s="27"/>
      <c r="IVJ76" s="28">
        <f>IVE76+IVG76+IVI76</f>
        <v>1.6896000000000002</v>
      </c>
      <c r="JET76" s="23"/>
      <c r="JEU76" s="24"/>
      <c r="JEV76" s="25" t="s">
        <v>17</v>
      </c>
      <c r="JEW76" s="26" t="s">
        <v>16</v>
      </c>
      <c r="JEX76" s="98">
        <v>2.4E-2</v>
      </c>
      <c r="JEY76" s="27">
        <f>JEY72*JEX76</f>
        <v>0.52800000000000002</v>
      </c>
      <c r="JEZ76" s="26">
        <v>3.2</v>
      </c>
      <c r="JFA76" s="27">
        <f>JEZ76*JEY76</f>
        <v>1.6896000000000002</v>
      </c>
      <c r="JFB76" s="26"/>
      <c r="JFC76" s="27"/>
      <c r="JFD76" s="26"/>
      <c r="JFE76" s="27"/>
      <c r="JFF76" s="28">
        <f>JFA76+JFC76+JFE76</f>
        <v>1.6896000000000002</v>
      </c>
      <c r="JOP76" s="23"/>
      <c r="JOQ76" s="24"/>
      <c r="JOR76" s="25" t="s">
        <v>17</v>
      </c>
      <c r="JOS76" s="26" t="s">
        <v>16</v>
      </c>
      <c r="JOT76" s="98">
        <v>2.4E-2</v>
      </c>
      <c r="JOU76" s="27">
        <f>JOU72*JOT76</f>
        <v>0.52800000000000002</v>
      </c>
      <c r="JOV76" s="26">
        <v>3.2</v>
      </c>
      <c r="JOW76" s="27">
        <f>JOV76*JOU76</f>
        <v>1.6896000000000002</v>
      </c>
      <c r="JOX76" s="26"/>
      <c r="JOY76" s="27"/>
      <c r="JOZ76" s="26"/>
      <c r="JPA76" s="27"/>
      <c r="JPB76" s="28">
        <f>JOW76+JOY76+JPA76</f>
        <v>1.6896000000000002</v>
      </c>
      <c r="JYL76" s="23"/>
      <c r="JYM76" s="24"/>
      <c r="JYN76" s="25" t="s">
        <v>17</v>
      </c>
      <c r="JYO76" s="26" t="s">
        <v>16</v>
      </c>
      <c r="JYP76" s="98">
        <v>2.4E-2</v>
      </c>
      <c r="JYQ76" s="27">
        <f>JYQ72*JYP76</f>
        <v>0.52800000000000002</v>
      </c>
      <c r="JYR76" s="26">
        <v>3.2</v>
      </c>
      <c r="JYS76" s="27">
        <f>JYR76*JYQ76</f>
        <v>1.6896000000000002</v>
      </c>
      <c r="JYT76" s="26"/>
      <c r="JYU76" s="27"/>
      <c r="JYV76" s="26"/>
      <c r="JYW76" s="27"/>
      <c r="JYX76" s="28">
        <f>JYS76+JYU76+JYW76</f>
        <v>1.6896000000000002</v>
      </c>
      <c r="KIH76" s="23"/>
      <c r="KII76" s="24"/>
      <c r="KIJ76" s="25" t="s">
        <v>17</v>
      </c>
      <c r="KIK76" s="26" t="s">
        <v>16</v>
      </c>
      <c r="KIL76" s="98">
        <v>2.4E-2</v>
      </c>
      <c r="KIM76" s="27">
        <f>KIM72*KIL76</f>
        <v>0.52800000000000002</v>
      </c>
      <c r="KIN76" s="26">
        <v>3.2</v>
      </c>
      <c r="KIO76" s="27">
        <f>KIN76*KIM76</f>
        <v>1.6896000000000002</v>
      </c>
      <c r="KIP76" s="26"/>
      <c r="KIQ76" s="27"/>
      <c r="KIR76" s="26"/>
      <c r="KIS76" s="27"/>
      <c r="KIT76" s="28">
        <f>KIO76+KIQ76+KIS76</f>
        <v>1.6896000000000002</v>
      </c>
      <c r="KSD76" s="23"/>
      <c r="KSE76" s="24"/>
      <c r="KSF76" s="25" t="s">
        <v>17</v>
      </c>
      <c r="KSG76" s="26" t="s">
        <v>16</v>
      </c>
      <c r="KSH76" s="98">
        <v>2.4E-2</v>
      </c>
      <c r="KSI76" s="27">
        <f>KSI72*KSH76</f>
        <v>0.52800000000000002</v>
      </c>
      <c r="KSJ76" s="26">
        <v>3.2</v>
      </c>
      <c r="KSK76" s="27">
        <f>KSJ76*KSI76</f>
        <v>1.6896000000000002</v>
      </c>
      <c r="KSL76" s="26"/>
      <c r="KSM76" s="27"/>
      <c r="KSN76" s="26"/>
      <c r="KSO76" s="27"/>
      <c r="KSP76" s="28">
        <f>KSK76+KSM76+KSO76</f>
        <v>1.6896000000000002</v>
      </c>
      <c r="LBZ76" s="23"/>
      <c r="LCA76" s="24"/>
      <c r="LCB76" s="25" t="s">
        <v>17</v>
      </c>
      <c r="LCC76" s="26" t="s">
        <v>16</v>
      </c>
      <c r="LCD76" s="98">
        <v>2.4E-2</v>
      </c>
      <c r="LCE76" s="27">
        <f>LCE72*LCD76</f>
        <v>0.52800000000000002</v>
      </c>
      <c r="LCF76" s="26">
        <v>3.2</v>
      </c>
      <c r="LCG76" s="27">
        <f>LCF76*LCE76</f>
        <v>1.6896000000000002</v>
      </c>
      <c r="LCH76" s="26"/>
      <c r="LCI76" s="27"/>
      <c r="LCJ76" s="26"/>
      <c r="LCK76" s="27"/>
      <c r="LCL76" s="28">
        <f>LCG76+LCI76+LCK76</f>
        <v>1.6896000000000002</v>
      </c>
      <c r="LLV76" s="23"/>
      <c r="LLW76" s="24"/>
      <c r="LLX76" s="25" t="s">
        <v>17</v>
      </c>
      <c r="LLY76" s="26" t="s">
        <v>16</v>
      </c>
      <c r="LLZ76" s="98">
        <v>2.4E-2</v>
      </c>
      <c r="LMA76" s="27">
        <f>LMA72*LLZ76</f>
        <v>0.52800000000000002</v>
      </c>
      <c r="LMB76" s="26">
        <v>3.2</v>
      </c>
      <c r="LMC76" s="27">
        <f>LMB76*LMA76</f>
        <v>1.6896000000000002</v>
      </c>
      <c r="LMD76" s="26"/>
      <c r="LME76" s="27"/>
      <c r="LMF76" s="26"/>
      <c r="LMG76" s="27"/>
      <c r="LMH76" s="28">
        <f>LMC76+LME76+LMG76</f>
        <v>1.6896000000000002</v>
      </c>
      <c r="LVR76" s="23"/>
      <c r="LVS76" s="24"/>
      <c r="LVT76" s="25" t="s">
        <v>17</v>
      </c>
      <c r="LVU76" s="26" t="s">
        <v>16</v>
      </c>
      <c r="LVV76" s="98">
        <v>2.4E-2</v>
      </c>
      <c r="LVW76" s="27">
        <f>LVW72*LVV76</f>
        <v>0.52800000000000002</v>
      </c>
      <c r="LVX76" s="26">
        <v>3.2</v>
      </c>
      <c r="LVY76" s="27">
        <f>LVX76*LVW76</f>
        <v>1.6896000000000002</v>
      </c>
      <c r="LVZ76" s="26"/>
      <c r="LWA76" s="27"/>
      <c r="LWB76" s="26"/>
      <c r="LWC76" s="27"/>
      <c r="LWD76" s="28">
        <f>LVY76+LWA76+LWC76</f>
        <v>1.6896000000000002</v>
      </c>
      <c r="MFN76" s="23"/>
      <c r="MFO76" s="24"/>
      <c r="MFP76" s="25" t="s">
        <v>17</v>
      </c>
      <c r="MFQ76" s="26" t="s">
        <v>16</v>
      </c>
      <c r="MFR76" s="98">
        <v>2.4E-2</v>
      </c>
      <c r="MFS76" s="27">
        <f>MFS72*MFR76</f>
        <v>0.52800000000000002</v>
      </c>
      <c r="MFT76" s="26">
        <v>3.2</v>
      </c>
      <c r="MFU76" s="27">
        <f>MFT76*MFS76</f>
        <v>1.6896000000000002</v>
      </c>
      <c r="MFV76" s="26"/>
      <c r="MFW76" s="27"/>
      <c r="MFX76" s="26"/>
      <c r="MFY76" s="27"/>
      <c r="MFZ76" s="28">
        <f>MFU76+MFW76+MFY76</f>
        <v>1.6896000000000002</v>
      </c>
      <c r="MPJ76" s="23"/>
      <c r="MPK76" s="24"/>
      <c r="MPL76" s="25" t="s">
        <v>17</v>
      </c>
      <c r="MPM76" s="26" t="s">
        <v>16</v>
      </c>
      <c r="MPN76" s="98">
        <v>2.4E-2</v>
      </c>
      <c r="MPO76" s="27">
        <f>MPO72*MPN76</f>
        <v>0.52800000000000002</v>
      </c>
      <c r="MPP76" s="26">
        <v>3.2</v>
      </c>
      <c r="MPQ76" s="27">
        <f>MPP76*MPO76</f>
        <v>1.6896000000000002</v>
      </c>
      <c r="MPR76" s="26"/>
      <c r="MPS76" s="27"/>
      <c r="MPT76" s="26"/>
      <c r="MPU76" s="27"/>
      <c r="MPV76" s="28">
        <f>MPQ76+MPS76+MPU76</f>
        <v>1.6896000000000002</v>
      </c>
      <c r="MZF76" s="23"/>
      <c r="MZG76" s="24"/>
      <c r="MZH76" s="25" t="s">
        <v>17</v>
      </c>
      <c r="MZI76" s="26" t="s">
        <v>16</v>
      </c>
      <c r="MZJ76" s="98">
        <v>2.4E-2</v>
      </c>
      <c r="MZK76" s="27">
        <f>MZK72*MZJ76</f>
        <v>0.52800000000000002</v>
      </c>
      <c r="MZL76" s="26">
        <v>3.2</v>
      </c>
      <c r="MZM76" s="27">
        <f>MZL76*MZK76</f>
        <v>1.6896000000000002</v>
      </c>
      <c r="MZN76" s="26"/>
      <c r="MZO76" s="27"/>
      <c r="MZP76" s="26"/>
      <c r="MZQ76" s="27"/>
      <c r="MZR76" s="28">
        <f>MZM76+MZO76+MZQ76</f>
        <v>1.6896000000000002</v>
      </c>
      <c r="NJB76" s="23"/>
      <c r="NJC76" s="24"/>
      <c r="NJD76" s="25" t="s">
        <v>17</v>
      </c>
      <c r="NJE76" s="26" t="s">
        <v>16</v>
      </c>
      <c r="NJF76" s="98">
        <v>2.4E-2</v>
      </c>
      <c r="NJG76" s="27">
        <f>NJG72*NJF76</f>
        <v>0.52800000000000002</v>
      </c>
      <c r="NJH76" s="26">
        <v>3.2</v>
      </c>
      <c r="NJI76" s="27">
        <f>NJH76*NJG76</f>
        <v>1.6896000000000002</v>
      </c>
      <c r="NJJ76" s="26"/>
      <c r="NJK76" s="27"/>
      <c r="NJL76" s="26"/>
      <c r="NJM76" s="27"/>
      <c r="NJN76" s="28">
        <f>NJI76+NJK76+NJM76</f>
        <v>1.6896000000000002</v>
      </c>
      <c r="NSX76" s="23"/>
      <c r="NSY76" s="24"/>
      <c r="NSZ76" s="25" t="s">
        <v>17</v>
      </c>
      <c r="NTA76" s="26" t="s">
        <v>16</v>
      </c>
      <c r="NTB76" s="98">
        <v>2.4E-2</v>
      </c>
      <c r="NTC76" s="27">
        <f>NTC72*NTB76</f>
        <v>0.52800000000000002</v>
      </c>
      <c r="NTD76" s="26">
        <v>3.2</v>
      </c>
      <c r="NTE76" s="27">
        <f>NTD76*NTC76</f>
        <v>1.6896000000000002</v>
      </c>
      <c r="NTF76" s="26"/>
      <c r="NTG76" s="27"/>
      <c r="NTH76" s="26"/>
      <c r="NTI76" s="27"/>
      <c r="NTJ76" s="28">
        <f>NTE76+NTG76+NTI76</f>
        <v>1.6896000000000002</v>
      </c>
      <c r="OCT76" s="23"/>
      <c r="OCU76" s="24"/>
      <c r="OCV76" s="25" t="s">
        <v>17</v>
      </c>
      <c r="OCW76" s="26" t="s">
        <v>16</v>
      </c>
      <c r="OCX76" s="98">
        <v>2.4E-2</v>
      </c>
      <c r="OCY76" s="27">
        <f>OCY72*OCX76</f>
        <v>0.52800000000000002</v>
      </c>
      <c r="OCZ76" s="26">
        <v>3.2</v>
      </c>
      <c r="ODA76" s="27">
        <f>OCZ76*OCY76</f>
        <v>1.6896000000000002</v>
      </c>
      <c r="ODB76" s="26"/>
      <c r="ODC76" s="27"/>
      <c r="ODD76" s="26"/>
      <c r="ODE76" s="27"/>
      <c r="ODF76" s="28">
        <f>ODA76+ODC76+ODE76</f>
        <v>1.6896000000000002</v>
      </c>
      <c r="OMP76" s="23"/>
      <c r="OMQ76" s="24"/>
      <c r="OMR76" s="25" t="s">
        <v>17</v>
      </c>
      <c r="OMS76" s="26" t="s">
        <v>16</v>
      </c>
      <c r="OMT76" s="98">
        <v>2.4E-2</v>
      </c>
      <c r="OMU76" s="27">
        <f>OMU72*OMT76</f>
        <v>0.52800000000000002</v>
      </c>
      <c r="OMV76" s="26">
        <v>3.2</v>
      </c>
      <c r="OMW76" s="27">
        <f>OMV76*OMU76</f>
        <v>1.6896000000000002</v>
      </c>
      <c r="OMX76" s="26"/>
      <c r="OMY76" s="27"/>
      <c r="OMZ76" s="26"/>
      <c r="ONA76" s="27"/>
      <c r="ONB76" s="28">
        <f>OMW76+OMY76+ONA76</f>
        <v>1.6896000000000002</v>
      </c>
      <c r="OWL76" s="23"/>
      <c r="OWM76" s="24"/>
      <c r="OWN76" s="25" t="s">
        <v>17</v>
      </c>
      <c r="OWO76" s="26" t="s">
        <v>16</v>
      </c>
      <c r="OWP76" s="98">
        <v>2.4E-2</v>
      </c>
      <c r="OWQ76" s="27">
        <f>OWQ72*OWP76</f>
        <v>0.52800000000000002</v>
      </c>
      <c r="OWR76" s="26">
        <v>3.2</v>
      </c>
      <c r="OWS76" s="27">
        <f>OWR76*OWQ76</f>
        <v>1.6896000000000002</v>
      </c>
      <c r="OWT76" s="26"/>
      <c r="OWU76" s="27"/>
      <c r="OWV76" s="26"/>
      <c r="OWW76" s="27"/>
      <c r="OWX76" s="28">
        <f>OWS76+OWU76+OWW76</f>
        <v>1.6896000000000002</v>
      </c>
      <c r="PGH76" s="23"/>
      <c r="PGI76" s="24"/>
      <c r="PGJ76" s="25" t="s">
        <v>17</v>
      </c>
      <c r="PGK76" s="26" t="s">
        <v>16</v>
      </c>
      <c r="PGL76" s="98">
        <v>2.4E-2</v>
      </c>
      <c r="PGM76" s="27">
        <f>PGM72*PGL76</f>
        <v>0.52800000000000002</v>
      </c>
      <c r="PGN76" s="26">
        <v>3.2</v>
      </c>
      <c r="PGO76" s="27">
        <f>PGN76*PGM76</f>
        <v>1.6896000000000002</v>
      </c>
      <c r="PGP76" s="26"/>
      <c r="PGQ76" s="27"/>
      <c r="PGR76" s="26"/>
      <c r="PGS76" s="27"/>
      <c r="PGT76" s="28">
        <f>PGO76+PGQ76+PGS76</f>
        <v>1.6896000000000002</v>
      </c>
      <c r="PQD76" s="23"/>
      <c r="PQE76" s="24"/>
      <c r="PQF76" s="25" t="s">
        <v>17</v>
      </c>
      <c r="PQG76" s="26" t="s">
        <v>16</v>
      </c>
      <c r="PQH76" s="98">
        <v>2.4E-2</v>
      </c>
      <c r="PQI76" s="27">
        <f>PQI72*PQH76</f>
        <v>0.52800000000000002</v>
      </c>
      <c r="PQJ76" s="26">
        <v>3.2</v>
      </c>
      <c r="PQK76" s="27">
        <f>PQJ76*PQI76</f>
        <v>1.6896000000000002</v>
      </c>
      <c r="PQL76" s="26"/>
      <c r="PQM76" s="27"/>
      <c r="PQN76" s="26"/>
      <c r="PQO76" s="27"/>
      <c r="PQP76" s="28">
        <f>PQK76+PQM76+PQO76</f>
        <v>1.6896000000000002</v>
      </c>
      <c r="PZZ76" s="23"/>
      <c r="QAA76" s="24"/>
      <c r="QAB76" s="25" t="s">
        <v>17</v>
      </c>
      <c r="QAC76" s="26" t="s">
        <v>16</v>
      </c>
      <c r="QAD76" s="98">
        <v>2.4E-2</v>
      </c>
      <c r="QAE76" s="27">
        <f>QAE72*QAD76</f>
        <v>0.52800000000000002</v>
      </c>
      <c r="QAF76" s="26">
        <v>3.2</v>
      </c>
      <c r="QAG76" s="27">
        <f>QAF76*QAE76</f>
        <v>1.6896000000000002</v>
      </c>
      <c r="QAH76" s="26"/>
      <c r="QAI76" s="27"/>
      <c r="QAJ76" s="26"/>
      <c r="QAK76" s="27"/>
      <c r="QAL76" s="28">
        <f>QAG76+QAI76+QAK76</f>
        <v>1.6896000000000002</v>
      </c>
      <c r="QJV76" s="23"/>
      <c r="QJW76" s="24"/>
      <c r="QJX76" s="25" t="s">
        <v>17</v>
      </c>
      <c r="QJY76" s="26" t="s">
        <v>16</v>
      </c>
      <c r="QJZ76" s="98">
        <v>2.4E-2</v>
      </c>
      <c r="QKA76" s="27">
        <f>QKA72*QJZ76</f>
        <v>0.52800000000000002</v>
      </c>
      <c r="QKB76" s="26">
        <v>3.2</v>
      </c>
      <c r="QKC76" s="27">
        <f>QKB76*QKA76</f>
        <v>1.6896000000000002</v>
      </c>
      <c r="QKD76" s="26"/>
      <c r="QKE76" s="27"/>
      <c r="QKF76" s="26"/>
      <c r="QKG76" s="27"/>
      <c r="QKH76" s="28">
        <f>QKC76+QKE76+QKG76</f>
        <v>1.6896000000000002</v>
      </c>
      <c r="QTR76" s="23"/>
      <c r="QTS76" s="24"/>
      <c r="QTT76" s="25" t="s">
        <v>17</v>
      </c>
      <c r="QTU76" s="26" t="s">
        <v>16</v>
      </c>
      <c r="QTV76" s="98">
        <v>2.4E-2</v>
      </c>
      <c r="QTW76" s="27">
        <f>QTW72*QTV76</f>
        <v>0.52800000000000002</v>
      </c>
      <c r="QTX76" s="26">
        <v>3.2</v>
      </c>
      <c r="QTY76" s="27">
        <f>QTX76*QTW76</f>
        <v>1.6896000000000002</v>
      </c>
      <c r="QTZ76" s="26"/>
      <c r="QUA76" s="27"/>
      <c r="QUB76" s="26"/>
      <c r="QUC76" s="27"/>
      <c r="QUD76" s="28">
        <f>QTY76+QUA76+QUC76</f>
        <v>1.6896000000000002</v>
      </c>
      <c r="RDN76" s="23"/>
      <c r="RDO76" s="24"/>
      <c r="RDP76" s="25" t="s">
        <v>17</v>
      </c>
      <c r="RDQ76" s="26" t="s">
        <v>16</v>
      </c>
      <c r="RDR76" s="98">
        <v>2.4E-2</v>
      </c>
      <c r="RDS76" s="27">
        <f>RDS72*RDR76</f>
        <v>0.52800000000000002</v>
      </c>
      <c r="RDT76" s="26">
        <v>3.2</v>
      </c>
      <c r="RDU76" s="27">
        <f>RDT76*RDS76</f>
        <v>1.6896000000000002</v>
      </c>
      <c r="RDV76" s="26"/>
      <c r="RDW76" s="27"/>
      <c r="RDX76" s="26"/>
      <c r="RDY76" s="27"/>
      <c r="RDZ76" s="28">
        <f>RDU76+RDW76+RDY76</f>
        <v>1.6896000000000002</v>
      </c>
      <c r="RNJ76" s="23"/>
      <c r="RNK76" s="24"/>
      <c r="RNL76" s="25" t="s">
        <v>17</v>
      </c>
      <c r="RNM76" s="26" t="s">
        <v>16</v>
      </c>
      <c r="RNN76" s="98">
        <v>2.4E-2</v>
      </c>
      <c r="RNO76" s="27">
        <f>RNO72*RNN76</f>
        <v>0.52800000000000002</v>
      </c>
      <c r="RNP76" s="26">
        <v>3.2</v>
      </c>
      <c r="RNQ76" s="27">
        <f>RNP76*RNO76</f>
        <v>1.6896000000000002</v>
      </c>
      <c r="RNR76" s="26"/>
      <c r="RNS76" s="27"/>
      <c r="RNT76" s="26"/>
      <c r="RNU76" s="27"/>
      <c r="RNV76" s="28">
        <f>RNQ76+RNS76+RNU76</f>
        <v>1.6896000000000002</v>
      </c>
      <c r="RXF76" s="23"/>
      <c r="RXG76" s="24"/>
      <c r="RXH76" s="25" t="s">
        <v>17</v>
      </c>
      <c r="RXI76" s="26" t="s">
        <v>16</v>
      </c>
      <c r="RXJ76" s="98">
        <v>2.4E-2</v>
      </c>
      <c r="RXK76" s="27">
        <f>RXK72*RXJ76</f>
        <v>0.52800000000000002</v>
      </c>
      <c r="RXL76" s="26">
        <v>3.2</v>
      </c>
      <c r="RXM76" s="27">
        <f>RXL76*RXK76</f>
        <v>1.6896000000000002</v>
      </c>
      <c r="RXN76" s="26"/>
      <c r="RXO76" s="27"/>
      <c r="RXP76" s="26"/>
      <c r="RXQ76" s="27"/>
      <c r="RXR76" s="28">
        <f>RXM76+RXO76+RXQ76</f>
        <v>1.6896000000000002</v>
      </c>
      <c r="SHB76" s="23"/>
      <c r="SHC76" s="24"/>
      <c r="SHD76" s="25" t="s">
        <v>17</v>
      </c>
      <c r="SHE76" s="26" t="s">
        <v>16</v>
      </c>
      <c r="SHF76" s="98">
        <v>2.4E-2</v>
      </c>
      <c r="SHG76" s="27">
        <f>SHG72*SHF76</f>
        <v>0.52800000000000002</v>
      </c>
      <c r="SHH76" s="26">
        <v>3.2</v>
      </c>
      <c r="SHI76" s="27">
        <f>SHH76*SHG76</f>
        <v>1.6896000000000002</v>
      </c>
      <c r="SHJ76" s="26"/>
      <c r="SHK76" s="27"/>
      <c r="SHL76" s="26"/>
      <c r="SHM76" s="27"/>
      <c r="SHN76" s="28">
        <f>SHI76+SHK76+SHM76</f>
        <v>1.6896000000000002</v>
      </c>
      <c r="SQX76" s="23"/>
      <c r="SQY76" s="24"/>
      <c r="SQZ76" s="25" t="s">
        <v>17</v>
      </c>
      <c r="SRA76" s="26" t="s">
        <v>16</v>
      </c>
      <c r="SRB76" s="98">
        <v>2.4E-2</v>
      </c>
      <c r="SRC76" s="27">
        <f>SRC72*SRB76</f>
        <v>0.52800000000000002</v>
      </c>
      <c r="SRD76" s="26">
        <v>3.2</v>
      </c>
      <c r="SRE76" s="27">
        <f>SRD76*SRC76</f>
        <v>1.6896000000000002</v>
      </c>
      <c r="SRF76" s="26"/>
      <c r="SRG76" s="27"/>
      <c r="SRH76" s="26"/>
      <c r="SRI76" s="27"/>
      <c r="SRJ76" s="28">
        <f>SRE76+SRG76+SRI76</f>
        <v>1.6896000000000002</v>
      </c>
      <c r="TAT76" s="23"/>
      <c r="TAU76" s="24"/>
      <c r="TAV76" s="25" t="s">
        <v>17</v>
      </c>
      <c r="TAW76" s="26" t="s">
        <v>16</v>
      </c>
      <c r="TAX76" s="98">
        <v>2.4E-2</v>
      </c>
      <c r="TAY76" s="27">
        <f>TAY72*TAX76</f>
        <v>0.52800000000000002</v>
      </c>
      <c r="TAZ76" s="26">
        <v>3.2</v>
      </c>
      <c r="TBA76" s="27">
        <f>TAZ76*TAY76</f>
        <v>1.6896000000000002</v>
      </c>
      <c r="TBB76" s="26"/>
      <c r="TBC76" s="27"/>
      <c r="TBD76" s="26"/>
      <c r="TBE76" s="27"/>
      <c r="TBF76" s="28">
        <f>TBA76+TBC76+TBE76</f>
        <v>1.6896000000000002</v>
      </c>
      <c r="TKP76" s="23"/>
      <c r="TKQ76" s="24"/>
      <c r="TKR76" s="25" t="s">
        <v>17</v>
      </c>
      <c r="TKS76" s="26" t="s">
        <v>16</v>
      </c>
      <c r="TKT76" s="98">
        <v>2.4E-2</v>
      </c>
      <c r="TKU76" s="27">
        <f>TKU72*TKT76</f>
        <v>0.52800000000000002</v>
      </c>
      <c r="TKV76" s="26">
        <v>3.2</v>
      </c>
      <c r="TKW76" s="27">
        <f>TKV76*TKU76</f>
        <v>1.6896000000000002</v>
      </c>
      <c r="TKX76" s="26"/>
      <c r="TKY76" s="27"/>
      <c r="TKZ76" s="26"/>
      <c r="TLA76" s="27"/>
      <c r="TLB76" s="28">
        <f>TKW76+TKY76+TLA76</f>
        <v>1.6896000000000002</v>
      </c>
      <c r="TUL76" s="23"/>
      <c r="TUM76" s="24"/>
      <c r="TUN76" s="25" t="s">
        <v>17</v>
      </c>
      <c r="TUO76" s="26" t="s">
        <v>16</v>
      </c>
      <c r="TUP76" s="98">
        <v>2.4E-2</v>
      </c>
      <c r="TUQ76" s="27">
        <f>TUQ72*TUP76</f>
        <v>0.52800000000000002</v>
      </c>
      <c r="TUR76" s="26">
        <v>3.2</v>
      </c>
      <c r="TUS76" s="27">
        <f>TUR76*TUQ76</f>
        <v>1.6896000000000002</v>
      </c>
      <c r="TUT76" s="26"/>
      <c r="TUU76" s="27"/>
      <c r="TUV76" s="26"/>
      <c r="TUW76" s="27"/>
      <c r="TUX76" s="28">
        <f>TUS76+TUU76+TUW76</f>
        <v>1.6896000000000002</v>
      </c>
      <c r="UEH76" s="23"/>
      <c r="UEI76" s="24"/>
      <c r="UEJ76" s="25" t="s">
        <v>17</v>
      </c>
      <c r="UEK76" s="26" t="s">
        <v>16</v>
      </c>
      <c r="UEL76" s="98">
        <v>2.4E-2</v>
      </c>
      <c r="UEM76" s="27">
        <f>UEM72*UEL76</f>
        <v>0.52800000000000002</v>
      </c>
      <c r="UEN76" s="26">
        <v>3.2</v>
      </c>
      <c r="UEO76" s="27">
        <f>UEN76*UEM76</f>
        <v>1.6896000000000002</v>
      </c>
      <c r="UEP76" s="26"/>
      <c r="UEQ76" s="27"/>
      <c r="UER76" s="26"/>
      <c r="UES76" s="27"/>
      <c r="UET76" s="28">
        <f>UEO76+UEQ76+UES76</f>
        <v>1.6896000000000002</v>
      </c>
      <c r="UOD76" s="23"/>
      <c r="UOE76" s="24"/>
      <c r="UOF76" s="25" t="s">
        <v>17</v>
      </c>
      <c r="UOG76" s="26" t="s">
        <v>16</v>
      </c>
      <c r="UOH76" s="98">
        <v>2.4E-2</v>
      </c>
      <c r="UOI76" s="27">
        <f>UOI72*UOH76</f>
        <v>0.52800000000000002</v>
      </c>
      <c r="UOJ76" s="26">
        <v>3.2</v>
      </c>
      <c r="UOK76" s="27">
        <f>UOJ76*UOI76</f>
        <v>1.6896000000000002</v>
      </c>
      <c r="UOL76" s="26"/>
      <c r="UOM76" s="27"/>
      <c r="UON76" s="26"/>
      <c r="UOO76" s="27"/>
      <c r="UOP76" s="28">
        <f>UOK76+UOM76+UOO76</f>
        <v>1.6896000000000002</v>
      </c>
      <c r="UXZ76" s="23"/>
      <c r="UYA76" s="24"/>
      <c r="UYB76" s="25" t="s">
        <v>17</v>
      </c>
      <c r="UYC76" s="26" t="s">
        <v>16</v>
      </c>
      <c r="UYD76" s="98">
        <v>2.4E-2</v>
      </c>
      <c r="UYE76" s="27">
        <f>UYE72*UYD76</f>
        <v>0.52800000000000002</v>
      </c>
      <c r="UYF76" s="26">
        <v>3.2</v>
      </c>
      <c r="UYG76" s="27">
        <f>UYF76*UYE76</f>
        <v>1.6896000000000002</v>
      </c>
      <c r="UYH76" s="26"/>
      <c r="UYI76" s="27"/>
      <c r="UYJ76" s="26"/>
      <c r="UYK76" s="27"/>
      <c r="UYL76" s="28">
        <f>UYG76+UYI76+UYK76</f>
        <v>1.6896000000000002</v>
      </c>
      <c r="VHV76" s="23"/>
      <c r="VHW76" s="24"/>
      <c r="VHX76" s="25" t="s">
        <v>17</v>
      </c>
      <c r="VHY76" s="26" t="s">
        <v>16</v>
      </c>
      <c r="VHZ76" s="98">
        <v>2.4E-2</v>
      </c>
      <c r="VIA76" s="27">
        <f>VIA72*VHZ76</f>
        <v>0.52800000000000002</v>
      </c>
      <c r="VIB76" s="26">
        <v>3.2</v>
      </c>
      <c r="VIC76" s="27">
        <f>VIB76*VIA76</f>
        <v>1.6896000000000002</v>
      </c>
      <c r="VID76" s="26"/>
      <c r="VIE76" s="27"/>
      <c r="VIF76" s="26"/>
      <c r="VIG76" s="27"/>
      <c r="VIH76" s="28">
        <f>VIC76+VIE76+VIG76</f>
        <v>1.6896000000000002</v>
      </c>
      <c r="VRR76" s="23"/>
      <c r="VRS76" s="24"/>
      <c r="VRT76" s="25" t="s">
        <v>17</v>
      </c>
      <c r="VRU76" s="26" t="s">
        <v>16</v>
      </c>
      <c r="VRV76" s="98">
        <v>2.4E-2</v>
      </c>
      <c r="VRW76" s="27">
        <f>VRW72*VRV76</f>
        <v>0.52800000000000002</v>
      </c>
      <c r="VRX76" s="26">
        <v>3.2</v>
      </c>
      <c r="VRY76" s="27">
        <f>VRX76*VRW76</f>
        <v>1.6896000000000002</v>
      </c>
      <c r="VRZ76" s="26"/>
      <c r="VSA76" s="27"/>
      <c r="VSB76" s="26"/>
      <c r="VSC76" s="27"/>
      <c r="VSD76" s="28">
        <f>VRY76+VSA76+VSC76</f>
        <v>1.6896000000000002</v>
      </c>
      <c r="WBN76" s="23"/>
      <c r="WBO76" s="24"/>
      <c r="WBP76" s="25" t="s">
        <v>17</v>
      </c>
      <c r="WBQ76" s="26" t="s">
        <v>16</v>
      </c>
      <c r="WBR76" s="98">
        <v>2.4E-2</v>
      </c>
      <c r="WBS76" s="27">
        <f>WBS72*WBR76</f>
        <v>0.52800000000000002</v>
      </c>
      <c r="WBT76" s="26">
        <v>3.2</v>
      </c>
      <c r="WBU76" s="27">
        <f>WBT76*WBS76</f>
        <v>1.6896000000000002</v>
      </c>
      <c r="WBV76" s="26"/>
      <c r="WBW76" s="27"/>
      <c r="WBX76" s="26"/>
      <c r="WBY76" s="27"/>
      <c r="WBZ76" s="28">
        <f>WBU76+WBW76+WBY76</f>
        <v>1.6896000000000002</v>
      </c>
      <c r="WLJ76" s="23"/>
      <c r="WLK76" s="24"/>
      <c r="WLL76" s="25" t="s">
        <v>17</v>
      </c>
      <c r="WLM76" s="26" t="s">
        <v>16</v>
      </c>
      <c r="WLN76" s="98">
        <v>2.4E-2</v>
      </c>
      <c r="WLO76" s="27">
        <f>WLO72*WLN76</f>
        <v>0.52800000000000002</v>
      </c>
      <c r="WLP76" s="26">
        <v>3.2</v>
      </c>
      <c r="WLQ76" s="27">
        <f>WLP76*WLO76</f>
        <v>1.6896000000000002</v>
      </c>
      <c r="WLR76" s="26"/>
      <c r="WLS76" s="27"/>
      <c r="WLT76" s="26"/>
      <c r="WLU76" s="27"/>
      <c r="WLV76" s="28">
        <f>WLQ76+WLS76+WLU76</f>
        <v>1.6896000000000002</v>
      </c>
      <c r="WVF76" s="23"/>
      <c r="WVG76" s="24"/>
      <c r="WVH76" s="25" t="s">
        <v>17</v>
      </c>
      <c r="WVI76" s="26" t="s">
        <v>16</v>
      </c>
      <c r="WVJ76" s="98">
        <v>2.4E-2</v>
      </c>
      <c r="WVK76" s="27">
        <f>WVK72*WVJ76</f>
        <v>0.52800000000000002</v>
      </c>
      <c r="WVL76" s="26">
        <v>3.2</v>
      </c>
      <c r="WVM76" s="27">
        <f>WVL76*WVK76</f>
        <v>1.6896000000000002</v>
      </c>
      <c r="WVN76" s="26"/>
      <c r="WVO76" s="27"/>
      <c r="WVP76" s="26"/>
      <c r="WVQ76" s="27"/>
      <c r="WVR76" s="28">
        <f>WVM76+WVO76+WVQ76</f>
        <v>1.6896000000000002</v>
      </c>
    </row>
    <row r="77" spans="1:16138" s="158" customFormat="1" ht="36" x14ac:dyDescent="0.25">
      <c r="A77" s="153">
        <v>17</v>
      </c>
      <c r="B77" s="162" t="s">
        <v>62</v>
      </c>
      <c r="C77" s="159" t="s">
        <v>173</v>
      </c>
      <c r="D77" s="155" t="s">
        <v>48</v>
      </c>
      <c r="E77" s="155"/>
      <c r="F77" s="156">
        <v>5</v>
      </c>
      <c r="G77" s="155"/>
      <c r="H77" s="156"/>
      <c r="I77" s="155"/>
      <c r="J77" s="156"/>
      <c r="K77" s="155"/>
      <c r="L77" s="156"/>
      <c r="M77" s="157"/>
    </row>
    <row r="78" spans="1:16138" s="29" customFormat="1" ht="22.5" customHeight="1" x14ac:dyDescent="0.25">
      <c r="A78" s="23"/>
      <c r="B78" s="81"/>
      <c r="C78" s="25" t="s">
        <v>22</v>
      </c>
      <c r="D78" s="26" t="s">
        <v>14</v>
      </c>
      <c r="E78" s="98">
        <v>0.58399999999999996</v>
      </c>
      <c r="F78" s="27">
        <f>E78*$F$77</f>
        <v>2.92</v>
      </c>
      <c r="G78" s="26"/>
      <c r="H78" s="27"/>
      <c r="I78" s="27"/>
      <c r="J78" s="15">
        <f>I78*F78</f>
        <v>0</v>
      </c>
      <c r="K78" s="26"/>
      <c r="L78" s="27"/>
      <c r="M78" s="16">
        <f t="shared" si="3"/>
        <v>0</v>
      </c>
    </row>
    <row r="79" spans="1:16138" s="29" customFormat="1" x14ac:dyDescent="0.25">
      <c r="A79" s="23"/>
      <c r="B79" s="81"/>
      <c r="C79" s="94" t="s">
        <v>25</v>
      </c>
      <c r="D79" s="95" t="s">
        <v>16</v>
      </c>
      <c r="E79" s="96">
        <v>0.22700000000000001</v>
      </c>
      <c r="F79" s="27">
        <f>E79*$F$77</f>
        <v>1.135</v>
      </c>
      <c r="G79" s="95"/>
      <c r="H79" s="95"/>
      <c r="I79" s="95"/>
      <c r="J79" s="97"/>
      <c r="K79" s="27"/>
      <c r="L79" s="18">
        <f>K79*F79</f>
        <v>0</v>
      </c>
      <c r="M79" s="16">
        <f t="shared" si="3"/>
        <v>0</v>
      </c>
    </row>
    <row r="80" spans="1:16138" s="29" customFormat="1" ht="21" customHeight="1" x14ac:dyDescent="0.25">
      <c r="A80" s="23"/>
      <c r="B80" s="81"/>
      <c r="C80" s="25" t="s">
        <v>172</v>
      </c>
      <c r="D80" s="26" t="s">
        <v>48</v>
      </c>
      <c r="E80" s="26"/>
      <c r="F80" s="27">
        <v>5</v>
      </c>
      <c r="G80" s="27"/>
      <c r="H80" s="34">
        <f>G80*F80</f>
        <v>0</v>
      </c>
      <c r="I80" s="26"/>
      <c r="J80" s="27"/>
      <c r="K80" s="26"/>
      <c r="L80" s="27"/>
      <c r="M80" s="16">
        <f t="shared" si="3"/>
        <v>0</v>
      </c>
    </row>
    <row r="81" spans="1:13" s="29" customFormat="1" x14ac:dyDescent="0.25">
      <c r="A81" s="23"/>
      <c r="B81" s="81"/>
      <c r="C81" s="25" t="s">
        <v>17</v>
      </c>
      <c r="D81" s="26" t="s">
        <v>16</v>
      </c>
      <c r="E81" s="98">
        <v>2.4E-2</v>
      </c>
      <c r="F81" s="27">
        <f>E81*$F$77</f>
        <v>0.12</v>
      </c>
      <c r="G81" s="27"/>
      <c r="H81" s="34">
        <f>G81*F81</f>
        <v>0</v>
      </c>
      <c r="I81" s="26"/>
      <c r="J81" s="27"/>
      <c r="K81" s="26"/>
      <c r="L81" s="27"/>
      <c r="M81" s="16">
        <f t="shared" si="3"/>
        <v>0</v>
      </c>
    </row>
    <row r="82" spans="1:13" s="158" customFormat="1" ht="36" x14ac:dyDescent="0.25">
      <c r="A82" s="153">
        <v>18</v>
      </c>
      <c r="B82" s="162" t="s">
        <v>62</v>
      </c>
      <c r="C82" s="159" t="s">
        <v>177</v>
      </c>
      <c r="D82" s="155" t="s">
        <v>48</v>
      </c>
      <c r="E82" s="155"/>
      <c r="F82" s="156">
        <v>5</v>
      </c>
      <c r="G82" s="155"/>
      <c r="H82" s="156"/>
      <c r="I82" s="155"/>
      <c r="J82" s="156"/>
      <c r="K82" s="155"/>
      <c r="L82" s="156"/>
      <c r="M82" s="157"/>
    </row>
    <row r="83" spans="1:13" s="29" customFormat="1" x14ac:dyDescent="0.25">
      <c r="A83" s="23"/>
      <c r="B83" s="81"/>
      <c r="C83" s="25" t="s">
        <v>22</v>
      </c>
      <c r="D83" s="26" t="s">
        <v>14</v>
      </c>
      <c r="E83" s="98">
        <v>0.58399999999999996</v>
      </c>
      <c r="F83" s="27">
        <f>E83*$F$82</f>
        <v>2.92</v>
      </c>
      <c r="G83" s="26"/>
      <c r="H83" s="27"/>
      <c r="I83" s="27"/>
      <c r="J83" s="15">
        <f>I83*F83</f>
        <v>0</v>
      </c>
      <c r="K83" s="26"/>
      <c r="L83" s="27"/>
      <c r="M83" s="16">
        <f t="shared" si="3"/>
        <v>0</v>
      </c>
    </row>
    <row r="84" spans="1:13" s="29" customFormat="1" x14ac:dyDescent="0.25">
      <c r="A84" s="23"/>
      <c r="B84" s="81"/>
      <c r="C84" s="94" t="s">
        <v>25</v>
      </c>
      <c r="D84" s="95" t="s">
        <v>16</v>
      </c>
      <c r="E84" s="96">
        <v>0.22700000000000001</v>
      </c>
      <c r="F84" s="27">
        <f>E84*$F$82</f>
        <v>1.135</v>
      </c>
      <c r="G84" s="95"/>
      <c r="H84" s="95"/>
      <c r="I84" s="95"/>
      <c r="J84" s="97"/>
      <c r="K84" s="27"/>
      <c r="L84" s="18">
        <f>K84*F84</f>
        <v>0</v>
      </c>
      <c r="M84" s="16">
        <f t="shared" si="3"/>
        <v>0</v>
      </c>
    </row>
    <row r="85" spans="1:13" s="29" customFormat="1" ht="19.5" customHeight="1" x14ac:dyDescent="0.25">
      <c r="A85" s="23"/>
      <c r="B85" s="81"/>
      <c r="C85" s="25" t="s">
        <v>174</v>
      </c>
      <c r="D85" s="26" t="s">
        <v>48</v>
      </c>
      <c r="E85" s="26"/>
      <c r="F85" s="27">
        <v>5</v>
      </c>
      <c r="G85" s="27"/>
      <c r="H85" s="34">
        <f>G85*F85</f>
        <v>0</v>
      </c>
      <c r="I85" s="26"/>
      <c r="J85" s="27"/>
      <c r="K85" s="26"/>
      <c r="L85" s="27"/>
      <c r="M85" s="16">
        <f t="shared" si="3"/>
        <v>0</v>
      </c>
    </row>
    <row r="86" spans="1:13" s="29" customFormat="1" x14ac:dyDescent="0.25">
      <c r="A86" s="23"/>
      <c r="B86" s="81"/>
      <c r="C86" s="25" t="s">
        <v>17</v>
      </c>
      <c r="D86" s="26" t="s">
        <v>16</v>
      </c>
      <c r="E86" s="98">
        <v>2.4E-2</v>
      </c>
      <c r="F86" s="27">
        <f>E86*$F$82</f>
        <v>0.12</v>
      </c>
      <c r="G86" s="27"/>
      <c r="H86" s="34">
        <f>G86*F86</f>
        <v>0</v>
      </c>
      <c r="I86" s="26"/>
      <c r="J86" s="27"/>
      <c r="K86" s="26"/>
      <c r="L86" s="27"/>
      <c r="M86" s="16">
        <f t="shared" si="3"/>
        <v>0</v>
      </c>
    </row>
    <row r="87" spans="1:13" s="158" customFormat="1" ht="36" x14ac:dyDescent="0.25">
      <c r="A87" s="153">
        <v>19</v>
      </c>
      <c r="B87" s="154" t="s">
        <v>63</v>
      </c>
      <c r="C87" s="159" t="s">
        <v>178</v>
      </c>
      <c r="D87" s="155" t="s">
        <v>47</v>
      </c>
      <c r="E87" s="155"/>
      <c r="F87" s="164">
        <v>5</v>
      </c>
      <c r="G87" s="155"/>
      <c r="H87" s="156"/>
      <c r="I87" s="155"/>
      <c r="J87" s="156"/>
      <c r="K87" s="155"/>
      <c r="L87" s="156"/>
      <c r="M87" s="157"/>
    </row>
    <row r="88" spans="1:13" s="29" customFormat="1" x14ac:dyDescent="0.25">
      <c r="A88" s="23"/>
      <c r="B88" s="24"/>
      <c r="C88" s="25" t="s">
        <v>22</v>
      </c>
      <c r="D88" s="26" t="s">
        <v>14</v>
      </c>
      <c r="E88" s="27">
        <v>1.48</v>
      </c>
      <c r="F88" s="27">
        <f>E88*$F$87</f>
        <v>7.4</v>
      </c>
      <c r="G88" s="26"/>
      <c r="H88" s="27"/>
      <c r="I88" s="27"/>
      <c r="J88" s="15">
        <f>I88*F88</f>
        <v>0</v>
      </c>
      <c r="K88" s="26"/>
      <c r="L88" s="27"/>
      <c r="M88" s="16">
        <f t="shared" si="3"/>
        <v>0</v>
      </c>
    </row>
    <row r="89" spans="1:13" s="29" customFormat="1" x14ac:dyDescent="0.25">
      <c r="A89" s="23"/>
      <c r="B89" s="24"/>
      <c r="C89" s="25" t="s">
        <v>15</v>
      </c>
      <c r="D89" s="26" t="s">
        <v>16</v>
      </c>
      <c r="E89" s="27">
        <v>1</v>
      </c>
      <c r="F89" s="27">
        <f>E89*$F$87</f>
        <v>5</v>
      </c>
      <c r="G89" s="26"/>
      <c r="H89" s="27"/>
      <c r="I89" s="26"/>
      <c r="J89" s="27"/>
      <c r="K89" s="27"/>
      <c r="L89" s="18">
        <f>K89*F89</f>
        <v>0</v>
      </c>
      <c r="M89" s="16">
        <f t="shared" si="3"/>
        <v>0</v>
      </c>
    </row>
    <row r="90" spans="1:13" s="29" customFormat="1" x14ac:dyDescent="0.25">
      <c r="A90" s="99"/>
      <c r="B90" s="91"/>
      <c r="C90" s="25" t="s">
        <v>179</v>
      </c>
      <c r="D90" s="26"/>
      <c r="E90" s="26"/>
      <c r="F90" s="27">
        <v>5</v>
      </c>
      <c r="G90" s="27"/>
      <c r="H90" s="34">
        <f>G90*F90</f>
        <v>0</v>
      </c>
      <c r="I90" s="26"/>
      <c r="J90" s="27"/>
      <c r="K90" s="26"/>
      <c r="L90" s="27"/>
      <c r="M90" s="16">
        <f t="shared" si="3"/>
        <v>0</v>
      </c>
    </row>
    <row r="91" spans="1:13" s="29" customFormat="1" x14ac:dyDescent="0.25">
      <c r="A91" s="23"/>
      <c r="B91" s="24"/>
      <c r="C91" s="25" t="s">
        <v>17</v>
      </c>
      <c r="D91" s="26" t="s">
        <v>16</v>
      </c>
      <c r="E91" s="27">
        <v>0.19</v>
      </c>
      <c r="F91" s="27">
        <f>E91*$F$87</f>
        <v>0.95</v>
      </c>
      <c r="G91" s="27"/>
      <c r="H91" s="34">
        <f>G91*F91</f>
        <v>0</v>
      </c>
      <c r="I91" s="26"/>
      <c r="J91" s="27"/>
      <c r="K91" s="26"/>
      <c r="L91" s="27"/>
      <c r="M91" s="16">
        <f t="shared" ref="M91:M136" si="4">L91+J91+H91</f>
        <v>0</v>
      </c>
    </row>
    <row r="92" spans="1:13" s="179" customFormat="1" ht="58.5" customHeight="1" x14ac:dyDescent="0.25">
      <c r="A92" s="174" t="s">
        <v>214</v>
      </c>
      <c r="B92" s="175" t="s">
        <v>64</v>
      </c>
      <c r="C92" s="180" t="s">
        <v>221</v>
      </c>
      <c r="D92" s="176" t="s">
        <v>21</v>
      </c>
      <c r="E92" s="176"/>
      <c r="F92" s="181">
        <v>0.12</v>
      </c>
      <c r="G92" s="176"/>
      <c r="H92" s="177"/>
      <c r="I92" s="176"/>
      <c r="J92" s="177"/>
      <c r="K92" s="176"/>
      <c r="L92" s="177"/>
      <c r="M92" s="178"/>
    </row>
    <row r="93" spans="1:13" customFormat="1" ht="23.25" customHeight="1" x14ac:dyDescent="0.25">
      <c r="A93" s="99"/>
      <c r="B93" s="24"/>
      <c r="C93" s="25" t="s">
        <v>22</v>
      </c>
      <c r="D93" s="26" t="s">
        <v>14</v>
      </c>
      <c r="E93" s="92">
        <v>305</v>
      </c>
      <c r="F93" s="27">
        <f>E93*$F$92</f>
        <v>36.6</v>
      </c>
      <c r="G93" s="26"/>
      <c r="H93" s="27"/>
      <c r="I93" s="92"/>
      <c r="J93" s="15">
        <f>I93*F93</f>
        <v>0</v>
      </c>
      <c r="K93" s="26"/>
      <c r="L93" s="27"/>
      <c r="M93" s="16">
        <f t="shared" si="4"/>
        <v>0</v>
      </c>
    </row>
    <row r="94" spans="1:13" customFormat="1" ht="24.75" customHeight="1" x14ac:dyDescent="0.25">
      <c r="A94" s="99"/>
      <c r="B94" s="24"/>
      <c r="C94" s="25" t="s">
        <v>15</v>
      </c>
      <c r="D94" s="26" t="s">
        <v>16</v>
      </c>
      <c r="E94" s="92">
        <v>162</v>
      </c>
      <c r="F94" s="27">
        <f>E94*$F$92</f>
        <v>19.439999999999998</v>
      </c>
      <c r="G94" s="26"/>
      <c r="H94" s="27"/>
      <c r="I94" s="26"/>
      <c r="J94" s="27"/>
      <c r="K94" s="27"/>
      <c r="L94" s="18">
        <f>K94*F94</f>
        <v>0</v>
      </c>
      <c r="M94" s="16">
        <f t="shared" si="4"/>
        <v>0</v>
      </c>
    </row>
    <row r="95" spans="1:13" s="101" customFormat="1" ht="22.5" customHeight="1" x14ac:dyDescent="0.25">
      <c r="A95" s="99"/>
      <c r="B95" s="81"/>
      <c r="C95" s="25" t="s">
        <v>222</v>
      </c>
      <c r="D95" s="26" t="s">
        <v>12</v>
      </c>
      <c r="E95" s="26"/>
      <c r="F95" s="92">
        <v>10</v>
      </c>
      <c r="G95" s="27"/>
      <c r="H95" s="34">
        <f>G95*F95</f>
        <v>0</v>
      </c>
      <c r="I95" s="92"/>
      <c r="J95" s="92"/>
      <c r="K95" s="92"/>
      <c r="L95" s="92"/>
      <c r="M95" s="16">
        <f t="shared" si="4"/>
        <v>0</v>
      </c>
    </row>
    <row r="96" spans="1:13" customFormat="1" ht="24.75" customHeight="1" x14ac:dyDescent="0.25">
      <c r="A96" s="99"/>
      <c r="B96" s="24"/>
      <c r="C96" s="25" t="s">
        <v>17</v>
      </c>
      <c r="D96" s="26" t="s">
        <v>16</v>
      </c>
      <c r="E96" s="27">
        <v>49.2</v>
      </c>
      <c r="F96" s="27">
        <f>E96*$F$92</f>
        <v>5.9039999999999999</v>
      </c>
      <c r="G96" s="27"/>
      <c r="H96" s="34">
        <f>G96*F96</f>
        <v>0</v>
      </c>
      <c r="I96" s="26"/>
      <c r="J96" s="27"/>
      <c r="K96" s="26"/>
      <c r="L96" s="27"/>
      <c r="M96" s="16">
        <f t="shared" si="4"/>
        <v>0</v>
      </c>
    </row>
    <row r="97" spans="1:13" s="158" customFormat="1" ht="39.75" customHeight="1" x14ac:dyDescent="0.25">
      <c r="A97" s="153">
        <v>21</v>
      </c>
      <c r="B97" s="154" t="s">
        <v>182</v>
      </c>
      <c r="C97" s="159" t="s">
        <v>180</v>
      </c>
      <c r="D97" s="155" t="s">
        <v>47</v>
      </c>
      <c r="E97" s="155"/>
      <c r="F97" s="161">
        <v>10</v>
      </c>
      <c r="G97" s="182"/>
      <c r="H97" s="156"/>
      <c r="I97" s="155"/>
      <c r="J97" s="156"/>
      <c r="K97" s="155"/>
      <c r="L97" s="156"/>
      <c r="M97" s="157"/>
    </row>
    <row r="98" spans="1:13" s="29" customFormat="1" x14ac:dyDescent="0.25">
      <c r="A98" s="23"/>
      <c r="B98" s="24"/>
      <c r="C98" s="25" t="s">
        <v>22</v>
      </c>
      <c r="D98" s="26" t="s">
        <v>14</v>
      </c>
      <c r="E98" s="27">
        <v>0.62</v>
      </c>
      <c r="F98" s="27">
        <f>E98*$F$97</f>
        <v>6.2</v>
      </c>
      <c r="G98" s="102"/>
      <c r="H98" s="27"/>
      <c r="I98" s="92"/>
      <c r="J98" s="15">
        <f>I98*F98</f>
        <v>0</v>
      </c>
      <c r="K98" s="26"/>
      <c r="L98" s="27"/>
      <c r="M98" s="16">
        <f t="shared" si="4"/>
        <v>0</v>
      </c>
    </row>
    <row r="99" spans="1:13" s="29" customFormat="1" x14ac:dyDescent="0.25">
      <c r="A99" s="23"/>
      <c r="B99" s="24"/>
      <c r="C99" s="25" t="s">
        <v>15</v>
      </c>
      <c r="D99" s="26" t="s">
        <v>16</v>
      </c>
      <c r="E99" s="27">
        <v>0.41</v>
      </c>
      <c r="F99" s="27">
        <f>E99*$F$97</f>
        <v>4.0999999999999996</v>
      </c>
      <c r="G99" s="102"/>
      <c r="H99" s="27"/>
      <c r="I99" s="26"/>
      <c r="J99" s="27"/>
      <c r="K99" s="103"/>
      <c r="L99" s="18">
        <f>K99*F99</f>
        <v>0</v>
      </c>
      <c r="M99" s="16">
        <f t="shared" si="4"/>
        <v>0</v>
      </c>
    </row>
    <row r="100" spans="1:13" s="29" customFormat="1" x14ac:dyDescent="0.25">
      <c r="A100" s="23"/>
      <c r="B100" s="81"/>
      <c r="C100" s="25" t="s">
        <v>181</v>
      </c>
      <c r="D100" s="26" t="s">
        <v>47</v>
      </c>
      <c r="E100" s="26"/>
      <c r="F100" s="27">
        <v>20</v>
      </c>
      <c r="G100" s="103"/>
      <c r="H100" s="34">
        <f>G100*F100</f>
        <v>0</v>
      </c>
      <c r="I100" s="26"/>
      <c r="J100" s="27"/>
      <c r="K100" s="26"/>
      <c r="L100" s="27"/>
      <c r="M100" s="16">
        <f t="shared" si="4"/>
        <v>0</v>
      </c>
    </row>
    <row r="101" spans="1:13" s="29" customFormat="1" x14ac:dyDescent="0.25">
      <c r="A101" s="23"/>
      <c r="B101" s="24"/>
      <c r="C101" s="25" t="s">
        <v>17</v>
      </c>
      <c r="D101" s="26" t="s">
        <v>16</v>
      </c>
      <c r="E101" s="27">
        <v>0.04</v>
      </c>
      <c r="F101" s="27">
        <f>E101*$F$97</f>
        <v>0.4</v>
      </c>
      <c r="G101" s="103"/>
      <c r="H101" s="34">
        <f>G101*F101</f>
        <v>0</v>
      </c>
      <c r="I101" s="26"/>
      <c r="J101" s="27"/>
      <c r="K101" s="26"/>
      <c r="L101" s="27"/>
      <c r="M101" s="16">
        <f t="shared" si="4"/>
        <v>0</v>
      </c>
    </row>
    <row r="102" spans="1:13" s="179" customFormat="1" ht="58.5" customHeight="1" x14ac:dyDescent="0.25">
      <c r="A102" s="174" t="s">
        <v>215</v>
      </c>
      <c r="B102" s="175" t="s">
        <v>64</v>
      </c>
      <c r="C102" s="180" t="s">
        <v>223</v>
      </c>
      <c r="D102" s="176" t="s">
        <v>21</v>
      </c>
      <c r="E102" s="176"/>
      <c r="F102" s="181">
        <v>0.1</v>
      </c>
      <c r="G102" s="176"/>
      <c r="H102" s="177"/>
      <c r="I102" s="176"/>
      <c r="J102" s="177"/>
      <c r="K102" s="176"/>
      <c r="L102" s="177"/>
      <c r="M102" s="178"/>
    </row>
    <row r="103" spans="1:13" customFormat="1" ht="23.25" customHeight="1" x14ac:dyDescent="0.25">
      <c r="A103" s="99"/>
      <c r="B103" s="24"/>
      <c r="C103" s="25" t="s">
        <v>22</v>
      </c>
      <c r="D103" s="26" t="s">
        <v>14</v>
      </c>
      <c r="E103" s="92">
        <v>305</v>
      </c>
      <c r="F103" s="27">
        <f>E103*$F$102</f>
        <v>30.5</v>
      </c>
      <c r="G103" s="26"/>
      <c r="H103" s="27"/>
      <c r="I103" s="92"/>
      <c r="J103" s="15">
        <f>I103*F103</f>
        <v>0</v>
      </c>
      <c r="K103" s="26"/>
      <c r="L103" s="27"/>
      <c r="M103" s="16">
        <f>L103+J103+H103</f>
        <v>0</v>
      </c>
    </row>
    <row r="104" spans="1:13" customFormat="1" ht="24.75" customHeight="1" x14ac:dyDescent="0.25">
      <c r="A104" s="99"/>
      <c r="B104" s="24"/>
      <c r="C104" s="25" t="s">
        <v>15</v>
      </c>
      <c r="D104" s="26" t="s">
        <v>16</v>
      </c>
      <c r="E104" s="92">
        <v>162</v>
      </c>
      <c r="F104" s="27">
        <f>E104*$F$102</f>
        <v>16.2</v>
      </c>
      <c r="G104" s="26"/>
      <c r="H104" s="27"/>
      <c r="I104" s="26"/>
      <c r="J104" s="27"/>
      <c r="K104" s="27"/>
      <c r="L104" s="18">
        <f>K104*F104</f>
        <v>0</v>
      </c>
      <c r="M104" s="16">
        <f>L104+J104+H104</f>
        <v>0</v>
      </c>
    </row>
    <row r="105" spans="1:13" s="101" customFormat="1" ht="22.5" customHeight="1" x14ac:dyDescent="0.25">
      <c r="A105" s="99"/>
      <c r="B105" s="81"/>
      <c r="C105" s="25" t="s">
        <v>224</v>
      </c>
      <c r="D105" s="26" t="s">
        <v>12</v>
      </c>
      <c r="E105" s="26"/>
      <c r="F105" s="27">
        <v>4</v>
      </c>
      <c r="G105" s="27"/>
      <c r="H105" s="34">
        <f>G105*F105</f>
        <v>0</v>
      </c>
      <c r="I105" s="92"/>
      <c r="J105" s="92"/>
      <c r="K105" s="92"/>
      <c r="L105" s="92"/>
      <c r="M105" s="16">
        <f>L105+J105+H105</f>
        <v>0</v>
      </c>
    </row>
    <row r="106" spans="1:13" customFormat="1" ht="24.75" customHeight="1" x14ac:dyDescent="0.25">
      <c r="A106" s="99"/>
      <c r="B106" s="24"/>
      <c r="C106" s="25" t="s">
        <v>17</v>
      </c>
      <c r="D106" s="26" t="s">
        <v>16</v>
      </c>
      <c r="E106" s="27">
        <v>49.2</v>
      </c>
      <c r="F106" s="27">
        <f>E106*$F$102</f>
        <v>4.9200000000000008</v>
      </c>
      <c r="G106" s="27"/>
      <c r="H106" s="34">
        <f>G106*F106</f>
        <v>0</v>
      </c>
      <c r="I106" s="26"/>
      <c r="J106" s="27"/>
      <c r="K106" s="26"/>
      <c r="L106" s="27"/>
      <c r="M106" s="16">
        <f>L106+J106+H106</f>
        <v>0</v>
      </c>
    </row>
    <row r="107" spans="1:13" s="158" customFormat="1" ht="39.75" customHeight="1" x14ac:dyDescent="0.25">
      <c r="A107" s="153">
        <v>23</v>
      </c>
      <c r="B107" s="154" t="s">
        <v>182</v>
      </c>
      <c r="C107" s="159" t="s">
        <v>195</v>
      </c>
      <c r="D107" s="155" t="s">
        <v>47</v>
      </c>
      <c r="E107" s="155"/>
      <c r="F107" s="161">
        <v>8</v>
      </c>
      <c r="G107" s="182"/>
      <c r="H107" s="156"/>
      <c r="I107" s="155"/>
      <c r="J107" s="156"/>
      <c r="K107" s="155"/>
      <c r="L107" s="156"/>
      <c r="M107" s="157"/>
    </row>
    <row r="108" spans="1:13" s="29" customFormat="1" x14ac:dyDescent="0.25">
      <c r="A108" s="23"/>
      <c r="B108" s="24"/>
      <c r="C108" s="25" t="s">
        <v>22</v>
      </c>
      <c r="D108" s="26" t="s">
        <v>14</v>
      </c>
      <c r="E108" s="27">
        <v>0.62</v>
      </c>
      <c r="F108" s="27">
        <f>E108*$F$107</f>
        <v>4.96</v>
      </c>
      <c r="G108" s="102"/>
      <c r="H108" s="27"/>
      <c r="I108" s="92"/>
      <c r="J108" s="15">
        <f>I108*F108</f>
        <v>0</v>
      </c>
      <c r="K108" s="26"/>
      <c r="L108" s="27"/>
      <c r="M108" s="16">
        <f>L108+J108+H108</f>
        <v>0</v>
      </c>
    </row>
    <row r="109" spans="1:13" s="29" customFormat="1" x14ac:dyDescent="0.25">
      <c r="A109" s="23"/>
      <c r="B109" s="24"/>
      <c r="C109" s="25" t="s">
        <v>15</v>
      </c>
      <c r="D109" s="26" t="s">
        <v>16</v>
      </c>
      <c r="E109" s="27">
        <v>0.41</v>
      </c>
      <c r="F109" s="27">
        <f>E109*$F$107</f>
        <v>3.28</v>
      </c>
      <c r="G109" s="102"/>
      <c r="H109" s="27"/>
      <c r="I109" s="26"/>
      <c r="J109" s="27"/>
      <c r="K109" s="103"/>
      <c r="L109" s="18">
        <f>K109*F109</f>
        <v>0</v>
      </c>
      <c r="M109" s="16">
        <f>L109+J109+H109</f>
        <v>0</v>
      </c>
    </row>
    <row r="110" spans="1:13" s="29" customFormat="1" x14ac:dyDescent="0.25">
      <c r="A110" s="23"/>
      <c r="B110" s="81"/>
      <c r="C110" s="25" t="s">
        <v>196</v>
      </c>
      <c r="D110" s="26" t="s">
        <v>47</v>
      </c>
      <c r="E110" s="26">
        <v>1</v>
      </c>
      <c r="F110" s="27">
        <f>E110*$F$107</f>
        <v>8</v>
      </c>
      <c r="G110" s="103"/>
      <c r="H110" s="34">
        <f>G110*F110</f>
        <v>0</v>
      </c>
      <c r="I110" s="26"/>
      <c r="J110" s="27"/>
      <c r="K110" s="26"/>
      <c r="L110" s="27"/>
      <c r="M110" s="16">
        <f>L110+J110+H110</f>
        <v>0</v>
      </c>
    </row>
    <row r="111" spans="1:13" s="29" customFormat="1" x14ac:dyDescent="0.25">
      <c r="A111" s="23"/>
      <c r="B111" s="24"/>
      <c r="C111" s="25" t="s">
        <v>17</v>
      </c>
      <c r="D111" s="26" t="s">
        <v>16</v>
      </c>
      <c r="E111" s="27">
        <v>0.04</v>
      </c>
      <c r="F111" s="27">
        <f>E111*$F$107</f>
        <v>0.32</v>
      </c>
      <c r="G111" s="103"/>
      <c r="H111" s="34">
        <f>G111*F111</f>
        <v>0</v>
      </c>
      <c r="I111" s="26"/>
      <c r="J111" s="27"/>
      <c r="K111" s="26"/>
      <c r="L111" s="27"/>
      <c r="M111" s="16">
        <f>L111+J111+H111</f>
        <v>0</v>
      </c>
    </row>
    <row r="112" spans="1:13" s="158" customFormat="1" x14ac:dyDescent="0.25">
      <c r="A112" s="153">
        <v>24</v>
      </c>
      <c r="B112" s="154" t="s">
        <v>187</v>
      </c>
      <c r="C112" s="159" t="s">
        <v>184</v>
      </c>
      <c r="D112" s="155" t="s">
        <v>47</v>
      </c>
      <c r="E112" s="155"/>
      <c r="F112" s="161">
        <v>5</v>
      </c>
      <c r="G112" s="155"/>
      <c r="H112" s="156"/>
      <c r="I112" s="155"/>
      <c r="J112" s="156"/>
      <c r="K112" s="155"/>
      <c r="L112" s="156"/>
      <c r="M112" s="157"/>
    </row>
    <row r="113" spans="1:13" s="29" customFormat="1" ht="19.5" customHeight="1" x14ac:dyDescent="0.25">
      <c r="A113" s="23"/>
      <c r="B113" s="24"/>
      <c r="C113" s="25" t="s">
        <v>22</v>
      </c>
      <c r="D113" s="26" t="s">
        <v>14</v>
      </c>
      <c r="E113" s="27">
        <v>1.8</v>
      </c>
      <c r="F113" s="27">
        <f>E113*$F$112</f>
        <v>9</v>
      </c>
      <c r="G113" s="26"/>
      <c r="H113" s="27"/>
      <c r="I113" s="92"/>
      <c r="J113" s="15">
        <f>I113*F113</f>
        <v>0</v>
      </c>
      <c r="K113" s="26"/>
      <c r="L113" s="27"/>
      <c r="M113" s="16">
        <f t="shared" si="4"/>
        <v>0</v>
      </c>
    </row>
    <row r="114" spans="1:13" s="29" customFormat="1" ht="18" customHeight="1" x14ac:dyDescent="0.25">
      <c r="A114" s="23"/>
      <c r="B114" s="24"/>
      <c r="C114" s="25" t="s">
        <v>15</v>
      </c>
      <c r="D114" s="26" t="s">
        <v>16</v>
      </c>
      <c r="E114" s="27">
        <v>0.47</v>
      </c>
      <c r="F114" s="27">
        <f>E114*$F$112</f>
        <v>2.3499999999999996</v>
      </c>
      <c r="G114" s="26"/>
      <c r="H114" s="27"/>
      <c r="I114" s="26"/>
      <c r="J114" s="27"/>
      <c r="K114" s="40"/>
      <c r="L114" s="18">
        <f>K114*F114</f>
        <v>0</v>
      </c>
      <c r="M114" s="16">
        <f t="shared" si="4"/>
        <v>0</v>
      </c>
    </row>
    <row r="115" spans="1:13" s="29" customFormat="1" ht="22.5" customHeight="1" x14ac:dyDescent="0.25">
      <c r="A115" s="23"/>
      <c r="B115" s="104"/>
      <c r="C115" s="25" t="s">
        <v>183</v>
      </c>
      <c r="D115" s="26" t="s">
        <v>47</v>
      </c>
      <c r="E115" s="26">
        <v>1</v>
      </c>
      <c r="F115" s="27">
        <f>E115*$F$112</f>
        <v>5</v>
      </c>
      <c r="G115" s="27"/>
      <c r="H115" s="34">
        <f>G115*F115</f>
        <v>0</v>
      </c>
      <c r="I115" s="26"/>
      <c r="J115" s="27"/>
      <c r="K115" s="26"/>
      <c r="L115" s="27"/>
      <c r="M115" s="16">
        <f t="shared" si="4"/>
        <v>0</v>
      </c>
    </row>
    <row r="116" spans="1:13" s="29" customFormat="1" ht="22.5" customHeight="1" x14ac:dyDescent="0.25">
      <c r="A116" s="23"/>
      <c r="B116" s="24"/>
      <c r="C116" s="25" t="s">
        <v>17</v>
      </c>
      <c r="D116" s="26" t="s">
        <v>16</v>
      </c>
      <c r="E116" s="27">
        <v>0.1</v>
      </c>
      <c r="F116" s="27">
        <f>E116*$F$112</f>
        <v>0.5</v>
      </c>
      <c r="G116" s="40"/>
      <c r="H116" s="34">
        <f>G116*F116</f>
        <v>0</v>
      </c>
      <c r="I116" s="26"/>
      <c r="J116" s="27"/>
      <c r="K116" s="26"/>
      <c r="L116" s="27"/>
      <c r="M116" s="16">
        <f t="shared" si="4"/>
        <v>0</v>
      </c>
    </row>
    <row r="117" spans="1:13" s="171" customFormat="1" ht="25.5" customHeight="1" x14ac:dyDescent="0.25">
      <c r="A117" s="172">
        <v>25</v>
      </c>
      <c r="B117" s="166" t="s">
        <v>188</v>
      </c>
      <c r="C117" s="167" t="s">
        <v>185</v>
      </c>
      <c r="D117" s="168" t="s">
        <v>47</v>
      </c>
      <c r="E117" s="168"/>
      <c r="F117" s="161">
        <v>5</v>
      </c>
      <c r="G117" s="168"/>
      <c r="H117" s="169"/>
      <c r="I117" s="168"/>
      <c r="J117" s="169"/>
      <c r="K117" s="168"/>
      <c r="L117" s="169"/>
      <c r="M117" s="173"/>
    </row>
    <row r="118" spans="1:13" ht="18.75" customHeight="1" x14ac:dyDescent="0.25">
      <c r="A118" s="48"/>
      <c r="B118" s="57"/>
      <c r="C118" s="52" t="s">
        <v>22</v>
      </c>
      <c r="D118" s="50" t="s">
        <v>16</v>
      </c>
      <c r="E118" s="40">
        <v>25.8</v>
      </c>
      <c r="F118" s="40">
        <f>E118*$F$117</f>
        <v>129</v>
      </c>
      <c r="G118" s="50"/>
      <c r="H118" s="40"/>
      <c r="I118" s="66"/>
      <c r="J118" s="15">
        <f>I118*F118</f>
        <v>0</v>
      </c>
      <c r="K118" s="50"/>
      <c r="L118" s="40"/>
      <c r="M118" s="16">
        <f t="shared" si="4"/>
        <v>0</v>
      </c>
    </row>
    <row r="119" spans="1:13" ht="19.5" customHeight="1" x14ac:dyDescent="0.25">
      <c r="A119" s="48"/>
      <c r="B119" s="51"/>
      <c r="C119" s="52" t="s">
        <v>15</v>
      </c>
      <c r="D119" s="50" t="s">
        <v>16</v>
      </c>
      <c r="E119" s="40">
        <v>2.38</v>
      </c>
      <c r="F119" s="40">
        <f>E119*$F$117</f>
        <v>11.899999999999999</v>
      </c>
      <c r="G119" s="50"/>
      <c r="H119" s="40"/>
      <c r="I119" s="50"/>
      <c r="J119" s="40"/>
      <c r="K119" s="40"/>
      <c r="L119" s="18">
        <f>K119*F119</f>
        <v>0</v>
      </c>
      <c r="M119" s="16">
        <f t="shared" si="4"/>
        <v>0</v>
      </c>
    </row>
    <row r="120" spans="1:13" ht="21" customHeight="1" x14ac:dyDescent="0.25">
      <c r="A120" s="48"/>
      <c r="B120" s="100"/>
      <c r="C120" s="52" t="s">
        <v>186</v>
      </c>
      <c r="D120" s="50" t="s">
        <v>47</v>
      </c>
      <c r="E120" s="50"/>
      <c r="F120" s="66">
        <v>1</v>
      </c>
      <c r="G120" s="66"/>
      <c r="H120" s="34">
        <f>G120*F120</f>
        <v>0</v>
      </c>
      <c r="I120" s="66"/>
      <c r="J120" s="66"/>
      <c r="K120" s="66"/>
      <c r="L120" s="66"/>
      <c r="M120" s="16">
        <f t="shared" si="4"/>
        <v>0</v>
      </c>
    </row>
    <row r="121" spans="1:13" ht="20.25" customHeight="1" x14ac:dyDescent="0.25">
      <c r="A121" s="105"/>
      <c r="B121" s="106"/>
      <c r="C121" s="107" t="s">
        <v>17</v>
      </c>
      <c r="D121" s="108" t="s">
        <v>16</v>
      </c>
      <c r="E121" s="109">
        <v>3.2</v>
      </c>
      <c r="F121" s="40">
        <f>E121*$F$117</f>
        <v>16</v>
      </c>
      <c r="G121" s="40"/>
      <c r="H121" s="34">
        <f>G121*F121</f>
        <v>0</v>
      </c>
      <c r="I121" s="108"/>
      <c r="J121" s="109"/>
      <c r="K121" s="108"/>
      <c r="L121" s="109"/>
      <c r="M121" s="16">
        <f t="shared" si="4"/>
        <v>0</v>
      </c>
    </row>
    <row r="122" spans="1:13" s="171" customFormat="1" ht="41.25" customHeight="1" x14ac:dyDescent="0.25">
      <c r="A122" s="165">
        <v>26</v>
      </c>
      <c r="B122" s="166" t="s">
        <v>189</v>
      </c>
      <c r="C122" s="167" t="s">
        <v>190</v>
      </c>
      <c r="D122" s="168" t="s">
        <v>48</v>
      </c>
      <c r="E122" s="168"/>
      <c r="F122" s="164">
        <v>5</v>
      </c>
      <c r="G122" s="168"/>
      <c r="H122" s="169"/>
      <c r="I122" s="168"/>
      <c r="J122" s="169"/>
      <c r="K122" s="168"/>
      <c r="L122" s="169"/>
      <c r="M122" s="170"/>
    </row>
    <row r="123" spans="1:13" ht="24" customHeight="1" x14ac:dyDescent="0.25">
      <c r="A123" s="48"/>
      <c r="B123" s="57"/>
      <c r="C123" s="52" t="s">
        <v>22</v>
      </c>
      <c r="D123" s="50" t="s">
        <v>14</v>
      </c>
      <c r="E123" s="40">
        <v>1.7</v>
      </c>
      <c r="F123" s="40">
        <f>E123*$F$122</f>
        <v>8.5</v>
      </c>
      <c r="G123" s="66"/>
      <c r="H123" s="66"/>
      <c r="I123" s="66"/>
      <c r="J123" s="15">
        <f>I123*F123</f>
        <v>0</v>
      </c>
      <c r="K123" s="66"/>
      <c r="L123" s="66"/>
      <c r="M123" s="16">
        <f t="shared" si="4"/>
        <v>0</v>
      </c>
    </row>
    <row r="124" spans="1:13" ht="24" customHeight="1" x14ac:dyDescent="0.25">
      <c r="A124" s="48"/>
      <c r="B124" s="57"/>
      <c r="C124" s="52" t="s">
        <v>15</v>
      </c>
      <c r="D124" s="50" t="s">
        <v>16</v>
      </c>
      <c r="E124" s="66">
        <v>0.06</v>
      </c>
      <c r="F124" s="40">
        <f>E124*$F$122</f>
        <v>0.3</v>
      </c>
      <c r="G124" s="66"/>
      <c r="H124" s="66"/>
      <c r="I124" s="66"/>
      <c r="J124" s="66"/>
      <c r="K124" s="27"/>
      <c r="L124" s="18">
        <f>K124*F124</f>
        <v>0</v>
      </c>
      <c r="M124" s="16">
        <f t="shared" si="4"/>
        <v>0</v>
      </c>
    </row>
    <row r="125" spans="1:13" ht="24" customHeight="1" x14ac:dyDescent="0.25">
      <c r="A125" s="48"/>
      <c r="B125" s="100"/>
      <c r="C125" s="52" t="s">
        <v>191</v>
      </c>
      <c r="D125" s="50" t="s">
        <v>48</v>
      </c>
      <c r="E125" s="50"/>
      <c r="F125" s="40">
        <v>5</v>
      </c>
      <c r="G125" s="40"/>
      <c r="H125" s="34">
        <f>G125*F125</f>
        <v>0</v>
      </c>
      <c r="I125" s="50"/>
      <c r="J125" s="40"/>
      <c r="K125" s="50"/>
      <c r="L125" s="40"/>
      <c r="M125" s="16">
        <f t="shared" si="4"/>
        <v>0</v>
      </c>
    </row>
    <row r="126" spans="1:13" ht="24" customHeight="1" x14ac:dyDescent="0.25">
      <c r="A126" s="48"/>
      <c r="B126" s="57"/>
      <c r="C126" s="52" t="s">
        <v>17</v>
      </c>
      <c r="D126" s="50" t="s">
        <v>16</v>
      </c>
      <c r="E126" s="40">
        <v>0.88</v>
      </c>
      <c r="F126" s="40">
        <f>E126*$F$122</f>
        <v>4.4000000000000004</v>
      </c>
      <c r="G126" s="27"/>
      <c r="H126" s="34">
        <f>G126*F126</f>
        <v>0</v>
      </c>
      <c r="I126" s="50"/>
      <c r="J126" s="40"/>
      <c r="K126" s="50"/>
      <c r="L126" s="40"/>
      <c r="M126" s="16">
        <f t="shared" si="4"/>
        <v>0</v>
      </c>
    </row>
    <row r="127" spans="1:13" s="171" customFormat="1" ht="40.5" customHeight="1" x14ac:dyDescent="0.25">
      <c r="A127" s="165">
        <v>27</v>
      </c>
      <c r="B127" s="166" t="s">
        <v>192</v>
      </c>
      <c r="C127" s="167" t="s">
        <v>193</v>
      </c>
      <c r="D127" s="168" t="s">
        <v>48</v>
      </c>
      <c r="E127" s="168"/>
      <c r="F127" s="161">
        <v>2</v>
      </c>
      <c r="G127" s="168"/>
      <c r="H127" s="169"/>
      <c r="I127" s="168"/>
      <c r="J127" s="169"/>
      <c r="K127" s="168"/>
      <c r="L127" s="169"/>
      <c r="M127" s="170"/>
    </row>
    <row r="128" spans="1:13" ht="19.5" customHeight="1" x14ac:dyDescent="0.25">
      <c r="A128" s="48"/>
      <c r="B128" s="57"/>
      <c r="C128" s="52" t="s">
        <v>22</v>
      </c>
      <c r="D128" s="50" t="s">
        <v>14</v>
      </c>
      <c r="E128" s="40">
        <v>2.71</v>
      </c>
      <c r="F128" s="66">
        <f>E128*$F$127</f>
        <v>5.42</v>
      </c>
      <c r="G128" s="66"/>
      <c r="H128" s="66"/>
      <c r="I128" s="66"/>
      <c r="J128" s="15">
        <f>I128*F128</f>
        <v>0</v>
      </c>
      <c r="K128" s="66"/>
      <c r="L128" s="66"/>
      <c r="M128" s="16">
        <f t="shared" si="4"/>
        <v>0</v>
      </c>
    </row>
    <row r="129" spans="1:13" ht="21.75" customHeight="1" x14ac:dyDescent="0.25">
      <c r="A129" s="48"/>
      <c r="B129" s="57"/>
      <c r="C129" s="52" t="s">
        <v>15</v>
      </c>
      <c r="D129" s="50" t="s">
        <v>16</v>
      </c>
      <c r="E129" s="66">
        <v>0.09</v>
      </c>
      <c r="F129" s="66">
        <f>E129*$F$127</f>
        <v>0.18</v>
      </c>
      <c r="G129" s="66"/>
      <c r="H129" s="66"/>
      <c r="I129" s="66"/>
      <c r="J129" s="66"/>
      <c r="K129" s="27"/>
      <c r="L129" s="18">
        <f>K129*F129</f>
        <v>0</v>
      </c>
      <c r="M129" s="16">
        <f t="shared" si="4"/>
        <v>0</v>
      </c>
    </row>
    <row r="130" spans="1:13" ht="21.75" customHeight="1" x14ac:dyDescent="0.25">
      <c r="A130" s="48"/>
      <c r="B130" s="100"/>
      <c r="C130" s="52" t="s">
        <v>194</v>
      </c>
      <c r="D130" s="50" t="s">
        <v>48</v>
      </c>
      <c r="E130" s="50"/>
      <c r="F130" s="66">
        <v>2</v>
      </c>
      <c r="G130" s="40"/>
      <c r="H130" s="34">
        <f>G130*F130</f>
        <v>0</v>
      </c>
      <c r="I130" s="50"/>
      <c r="J130" s="40"/>
      <c r="K130" s="50"/>
      <c r="L130" s="40"/>
      <c r="M130" s="16">
        <f t="shared" si="4"/>
        <v>0</v>
      </c>
    </row>
    <row r="131" spans="1:13" ht="21.75" customHeight="1" x14ac:dyDescent="0.25">
      <c r="A131" s="48"/>
      <c r="B131" s="57"/>
      <c r="C131" s="52" t="s">
        <v>17</v>
      </c>
      <c r="D131" s="50" t="s">
        <v>16</v>
      </c>
      <c r="E131" s="40">
        <v>0.88</v>
      </c>
      <c r="F131" s="66">
        <f>E131*$F$127</f>
        <v>1.76</v>
      </c>
      <c r="G131" s="27"/>
      <c r="H131" s="34">
        <f>G131*F131</f>
        <v>0</v>
      </c>
      <c r="I131" s="50"/>
      <c r="J131" s="40"/>
      <c r="K131" s="50"/>
      <c r="L131" s="40"/>
      <c r="M131" s="16">
        <f t="shared" si="4"/>
        <v>0</v>
      </c>
    </row>
    <row r="132" spans="1:13" s="158" customFormat="1" ht="42" customHeight="1" x14ac:dyDescent="0.25">
      <c r="A132" s="163">
        <v>28</v>
      </c>
      <c r="B132" s="154" t="s">
        <v>198</v>
      </c>
      <c r="C132" s="159" t="s">
        <v>197</v>
      </c>
      <c r="D132" s="155" t="s">
        <v>47</v>
      </c>
      <c r="E132" s="155"/>
      <c r="F132" s="164">
        <v>5</v>
      </c>
      <c r="G132" s="155"/>
      <c r="H132" s="156"/>
      <c r="I132" s="155"/>
      <c r="J132" s="156"/>
      <c r="K132" s="155"/>
      <c r="L132" s="156"/>
      <c r="M132" s="157"/>
    </row>
    <row r="133" spans="1:13" s="29" customFormat="1" ht="22.5" customHeight="1" x14ac:dyDescent="0.25">
      <c r="A133" s="23"/>
      <c r="B133" s="24"/>
      <c r="C133" s="25" t="s">
        <v>22</v>
      </c>
      <c r="D133" s="26" t="s">
        <v>14</v>
      </c>
      <c r="E133" s="27">
        <v>2.29</v>
      </c>
      <c r="F133" s="27">
        <f>E133*$F$132</f>
        <v>11.45</v>
      </c>
      <c r="G133" s="26"/>
      <c r="H133" s="27"/>
      <c r="I133" s="92"/>
      <c r="J133" s="15">
        <f>I133*F133</f>
        <v>0</v>
      </c>
      <c r="K133" s="26"/>
      <c r="L133" s="27"/>
      <c r="M133" s="16">
        <f t="shared" si="4"/>
        <v>0</v>
      </c>
    </row>
    <row r="134" spans="1:13" s="29" customFormat="1" ht="21.75" customHeight="1" x14ac:dyDescent="0.25">
      <c r="A134" s="23"/>
      <c r="B134" s="24"/>
      <c r="C134" s="25" t="s">
        <v>15</v>
      </c>
      <c r="D134" s="26" t="s">
        <v>16</v>
      </c>
      <c r="E134" s="27">
        <v>0.09</v>
      </c>
      <c r="F134" s="27">
        <f>E134*$F$132</f>
        <v>0.44999999999999996</v>
      </c>
      <c r="G134" s="26"/>
      <c r="H134" s="27"/>
      <c r="I134" s="26"/>
      <c r="J134" s="27"/>
      <c r="K134" s="27"/>
      <c r="L134" s="18">
        <f>K134*F134</f>
        <v>0</v>
      </c>
      <c r="M134" s="16">
        <f t="shared" si="4"/>
        <v>0</v>
      </c>
    </row>
    <row r="135" spans="1:13" s="29" customFormat="1" ht="21.75" customHeight="1" x14ac:dyDescent="0.25">
      <c r="A135" s="23"/>
      <c r="B135" s="100"/>
      <c r="C135" s="25" t="s">
        <v>199</v>
      </c>
      <c r="D135" s="26" t="s">
        <v>47</v>
      </c>
      <c r="E135" s="26">
        <v>1</v>
      </c>
      <c r="F135" s="27">
        <f>E135*$F$132</f>
        <v>5</v>
      </c>
      <c r="G135" s="27"/>
      <c r="H135" s="34">
        <f>G135*F135</f>
        <v>0</v>
      </c>
      <c r="I135" s="26"/>
      <c r="J135" s="27"/>
      <c r="K135" s="26"/>
      <c r="L135" s="27"/>
      <c r="M135" s="16">
        <f t="shared" si="4"/>
        <v>0</v>
      </c>
    </row>
    <row r="136" spans="1:13" s="29" customFormat="1" ht="21.75" customHeight="1" x14ac:dyDescent="0.25">
      <c r="A136" s="23"/>
      <c r="B136" s="24"/>
      <c r="C136" s="25" t="s">
        <v>17</v>
      </c>
      <c r="D136" s="26" t="s">
        <v>16</v>
      </c>
      <c r="E136" s="27">
        <v>0.68</v>
      </c>
      <c r="F136" s="27">
        <f>E136*$F$132</f>
        <v>3.4000000000000004</v>
      </c>
      <c r="G136" s="27"/>
      <c r="H136" s="34">
        <f>G136*F136</f>
        <v>0</v>
      </c>
      <c r="I136" s="26"/>
      <c r="J136" s="27"/>
      <c r="K136" s="26"/>
      <c r="L136" s="27"/>
      <c r="M136" s="16">
        <f t="shared" si="4"/>
        <v>0</v>
      </c>
    </row>
    <row r="137" spans="1:13" s="158" customFormat="1" ht="38.25" customHeight="1" x14ac:dyDescent="0.25">
      <c r="A137" s="153">
        <v>29</v>
      </c>
      <c r="B137" s="162" t="s">
        <v>58</v>
      </c>
      <c r="C137" s="159" t="s">
        <v>200</v>
      </c>
      <c r="D137" s="155" t="s">
        <v>48</v>
      </c>
      <c r="E137" s="155"/>
      <c r="F137" s="156">
        <v>20</v>
      </c>
      <c r="G137" s="155"/>
      <c r="H137" s="156"/>
      <c r="I137" s="155"/>
      <c r="J137" s="156"/>
      <c r="K137" s="155"/>
      <c r="L137" s="156"/>
      <c r="M137" s="157"/>
    </row>
    <row r="138" spans="1:13" s="29" customFormat="1" ht="18" customHeight="1" x14ac:dyDescent="0.25">
      <c r="A138" s="23"/>
      <c r="B138" s="24"/>
      <c r="C138" s="25" t="s">
        <v>22</v>
      </c>
      <c r="D138" s="26" t="s">
        <v>14</v>
      </c>
      <c r="E138" s="27">
        <v>0.38900000000000001</v>
      </c>
      <c r="F138" s="27">
        <f>E138*$F$137</f>
        <v>7.78</v>
      </c>
      <c r="G138" s="26"/>
      <c r="H138" s="27"/>
      <c r="I138" s="92"/>
      <c r="J138" s="15">
        <f>I138*F138</f>
        <v>0</v>
      </c>
      <c r="K138" s="26"/>
      <c r="L138" s="27"/>
      <c r="M138" s="16">
        <f t="shared" ref="M138:M161" si="5">L138+J138+H138</f>
        <v>0</v>
      </c>
    </row>
    <row r="139" spans="1:13" s="29" customFormat="1" ht="19.5" customHeight="1" x14ac:dyDescent="0.25">
      <c r="A139" s="23"/>
      <c r="B139" s="24"/>
      <c r="C139" s="94" t="s">
        <v>25</v>
      </c>
      <c r="D139" s="95" t="s">
        <v>16</v>
      </c>
      <c r="E139" s="96">
        <v>0.151</v>
      </c>
      <c r="F139" s="27">
        <f>E139*$F$137</f>
        <v>3.02</v>
      </c>
      <c r="G139" s="96"/>
      <c r="H139" s="95"/>
      <c r="I139" s="95"/>
      <c r="J139" s="97"/>
      <c r="K139" s="27"/>
      <c r="L139" s="18">
        <f>K139*F139</f>
        <v>0</v>
      </c>
      <c r="M139" s="16">
        <f t="shared" si="5"/>
        <v>0</v>
      </c>
    </row>
    <row r="140" spans="1:13" s="29" customFormat="1" ht="18" customHeight="1" x14ac:dyDescent="0.25">
      <c r="A140" s="23"/>
      <c r="B140" s="81"/>
      <c r="C140" s="25" t="s">
        <v>203</v>
      </c>
      <c r="D140" s="26" t="s">
        <v>48</v>
      </c>
      <c r="E140" s="26">
        <v>1</v>
      </c>
      <c r="F140" s="27">
        <f>E140*$F$137</f>
        <v>20</v>
      </c>
      <c r="G140" s="27"/>
      <c r="H140" s="34">
        <f>G140*F140</f>
        <v>0</v>
      </c>
      <c r="I140" s="26"/>
      <c r="J140" s="27"/>
      <c r="K140" s="26"/>
      <c r="L140" s="27"/>
      <c r="M140" s="16">
        <f t="shared" si="5"/>
        <v>0</v>
      </c>
    </row>
    <row r="141" spans="1:13" s="29" customFormat="1" ht="17.25" customHeight="1" x14ac:dyDescent="0.25">
      <c r="A141" s="23"/>
      <c r="B141" s="24"/>
      <c r="C141" s="25" t="s">
        <v>17</v>
      </c>
      <c r="D141" s="26" t="s">
        <v>16</v>
      </c>
      <c r="E141" s="98">
        <v>2.4E-2</v>
      </c>
      <c r="F141" s="27">
        <f>E141*$F$137</f>
        <v>0.48</v>
      </c>
      <c r="G141" s="27"/>
      <c r="H141" s="34">
        <f>G141*F141</f>
        <v>0</v>
      </c>
      <c r="I141" s="26"/>
      <c r="J141" s="27"/>
      <c r="K141" s="26"/>
      <c r="L141" s="27"/>
      <c r="M141" s="16">
        <f t="shared" si="5"/>
        <v>0</v>
      </c>
    </row>
    <row r="142" spans="1:13" s="158" customFormat="1" ht="38.25" customHeight="1" x14ac:dyDescent="0.25">
      <c r="A142" s="153">
        <v>30</v>
      </c>
      <c r="B142" s="162" t="s">
        <v>58</v>
      </c>
      <c r="C142" s="159" t="s">
        <v>201</v>
      </c>
      <c r="D142" s="155" t="s">
        <v>48</v>
      </c>
      <c r="E142" s="155"/>
      <c r="F142" s="156">
        <v>26</v>
      </c>
      <c r="G142" s="155"/>
      <c r="H142" s="156"/>
      <c r="I142" s="155"/>
      <c r="J142" s="156"/>
      <c r="K142" s="155"/>
      <c r="L142" s="156"/>
      <c r="M142" s="157"/>
    </row>
    <row r="143" spans="1:13" s="29" customFormat="1" ht="24" customHeight="1" x14ac:dyDescent="0.25">
      <c r="A143" s="23"/>
      <c r="B143" s="24"/>
      <c r="C143" s="25" t="s">
        <v>22</v>
      </c>
      <c r="D143" s="26" t="s">
        <v>14</v>
      </c>
      <c r="E143" s="27">
        <v>0.38900000000000001</v>
      </c>
      <c r="F143" s="27">
        <f>E143*$F$142</f>
        <v>10.114000000000001</v>
      </c>
      <c r="G143" s="26"/>
      <c r="H143" s="27"/>
      <c r="I143" s="92"/>
      <c r="J143" s="15">
        <f>I143*F143</f>
        <v>0</v>
      </c>
      <c r="K143" s="26"/>
      <c r="L143" s="27"/>
      <c r="M143" s="16">
        <f>L143+J143+H143</f>
        <v>0</v>
      </c>
    </row>
    <row r="144" spans="1:13" s="29" customFormat="1" ht="19.5" customHeight="1" x14ac:dyDescent="0.25">
      <c r="A144" s="23"/>
      <c r="B144" s="24"/>
      <c r="C144" s="94" t="s">
        <v>25</v>
      </c>
      <c r="D144" s="95" t="s">
        <v>16</v>
      </c>
      <c r="E144" s="96">
        <v>0.151</v>
      </c>
      <c r="F144" s="27">
        <f>E144*$F$142</f>
        <v>3.9259999999999997</v>
      </c>
      <c r="G144" s="96"/>
      <c r="H144" s="95"/>
      <c r="I144" s="95"/>
      <c r="J144" s="97"/>
      <c r="K144" s="27"/>
      <c r="L144" s="18">
        <f>K144*F144</f>
        <v>0</v>
      </c>
      <c r="M144" s="16">
        <f>L144+J144+H144</f>
        <v>0</v>
      </c>
    </row>
    <row r="145" spans="1:16140" s="29" customFormat="1" ht="19.5" customHeight="1" x14ac:dyDescent="0.25">
      <c r="A145" s="23"/>
      <c r="B145" s="81"/>
      <c r="C145" s="25" t="s">
        <v>202</v>
      </c>
      <c r="D145" s="26" t="s">
        <v>48</v>
      </c>
      <c r="E145" s="26">
        <v>1</v>
      </c>
      <c r="F145" s="27">
        <f>E145*$F$142</f>
        <v>26</v>
      </c>
      <c r="G145" s="27"/>
      <c r="H145" s="34">
        <f>G145*F145</f>
        <v>0</v>
      </c>
      <c r="I145" s="26"/>
      <c r="J145" s="27"/>
      <c r="K145" s="26"/>
      <c r="L145" s="27"/>
      <c r="M145" s="16">
        <f>L145+J145+H145</f>
        <v>0</v>
      </c>
    </row>
    <row r="146" spans="1:16140" s="29" customFormat="1" ht="22.5" customHeight="1" x14ac:dyDescent="0.25">
      <c r="A146" s="23"/>
      <c r="B146" s="24"/>
      <c r="C146" s="25" t="s">
        <v>17</v>
      </c>
      <c r="D146" s="26" t="s">
        <v>16</v>
      </c>
      <c r="E146" s="98">
        <v>2.4E-2</v>
      </c>
      <c r="F146" s="27">
        <f>E146*$F$142</f>
        <v>0.624</v>
      </c>
      <c r="G146" s="27"/>
      <c r="H146" s="34">
        <f>G146*F146</f>
        <v>0</v>
      </c>
      <c r="I146" s="26"/>
      <c r="J146" s="27"/>
      <c r="K146" s="26"/>
      <c r="L146" s="27"/>
      <c r="M146" s="16">
        <f>L146+J146+H146</f>
        <v>0</v>
      </c>
    </row>
    <row r="147" spans="1:16140" s="158" customFormat="1" ht="45.75" customHeight="1" x14ac:dyDescent="0.25">
      <c r="A147" s="153">
        <v>31</v>
      </c>
      <c r="B147" s="162" t="s">
        <v>58</v>
      </c>
      <c r="C147" s="159" t="s">
        <v>204</v>
      </c>
      <c r="D147" s="155" t="s">
        <v>48</v>
      </c>
      <c r="E147" s="155"/>
      <c r="F147" s="156">
        <v>15</v>
      </c>
      <c r="G147" s="155"/>
      <c r="H147" s="156"/>
      <c r="I147" s="155"/>
      <c r="J147" s="156"/>
      <c r="K147" s="155"/>
      <c r="L147" s="156"/>
      <c r="M147" s="157"/>
    </row>
    <row r="148" spans="1:16140" s="29" customFormat="1" ht="23.25" customHeight="1" x14ac:dyDescent="0.25">
      <c r="A148" s="23"/>
      <c r="B148" s="24"/>
      <c r="C148" s="25" t="s">
        <v>22</v>
      </c>
      <c r="D148" s="26" t="s">
        <v>14</v>
      </c>
      <c r="E148" s="27">
        <v>0.38900000000000001</v>
      </c>
      <c r="F148" s="27">
        <f>E148*$F$147</f>
        <v>5.835</v>
      </c>
      <c r="G148" s="26"/>
      <c r="H148" s="27"/>
      <c r="I148" s="92"/>
      <c r="J148" s="15">
        <f>I148*F148</f>
        <v>0</v>
      </c>
      <c r="K148" s="26"/>
      <c r="L148" s="27"/>
      <c r="M148" s="16">
        <f t="shared" si="5"/>
        <v>0</v>
      </c>
    </row>
    <row r="149" spans="1:16140" s="29" customFormat="1" ht="21.75" customHeight="1" x14ac:dyDescent="0.25">
      <c r="A149" s="23"/>
      <c r="B149" s="24"/>
      <c r="C149" s="94" t="s">
        <v>25</v>
      </c>
      <c r="D149" s="95" t="s">
        <v>16</v>
      </c>
      <c r="E149" s="96">
        <v>0.151</v>
      </c>
      <c r="F149" s="27">
        <f>E149*$F$147</f>
        <v>2.2650000000000001</v>
      </c>
      <c r="G149" s="96"/>
      <c r="H149" s="95"/>
      <c r="I149" s="95"/>
      <c r="J149" s="97"/>
      <c r="K149" s="27"/>
      <c r="L149" s="18">
        <f>K149*F149</f>
        <v>0</v>
      </c>
      <c r="M149" s="16">
        <f t="shared" si="5"/>
        <v>0</v>
      </c>
    </row>
    <row r="150" spans="1:16140" s="29" customFormat="1" ht="17.25" customHeight="1" x14ac:dyDescent="0.25">
      <c r="A150" s="23"/>
      <c r="B150" s="81"/>
      <c r="C150" s="25" t="s">
        <v>92</v>
      </c>
      <c r="D150" s="26" t="s">
        <v>48</v>
      </c>
      <c r="E150" s="26">
        <v>1</v>
      </c>
      <c r="F150" s="27">
        <f>E150*$F$147</f>
        <v>15</v>
      </c>
      <c r="G150" s="27"/>
      <c r="H150" s="34">
        <f>G150*F150</f>
        <v>0</v>
      </c>
      <c r="I150" s="26"/>
      <c r="J150" s="27"/>
      <c r="K150" s="26"/>
      <c r="L150" s="27"/>
      <c r="M150" s="16">
        <f t="shared" si="5"/>
        <v>0</v>
      </c>
    </row>
    <row r="151" spans="1:16140" s="29" customFormat="1" ht="18" customHeight="1" x14ac:dyDescent="0.25">
      <c r="A151" s="23"/>
      <c r="B151" s="24"/>
      <c r="C151" s="25" t="s">
        <v>17</v>
      </c>
      <c r="D151" s="26" t="s">
        <v>16</v>
      </c>
      <c r="E151" s="98">
        <v>2.4E-2</v>
      </c>
      <c r="F151" s="27">
        <f>E151*$F$147</f>
        <v>0.36</v>
      </c>
      <c r="G151" s="27"/>
      <c r="H151" s="34">
        <f>G151*F151</f>
        <v>0</v>
      </c>
      <c r="I151" s="26"/>
      <c r="J151" s="27"/>
      <c r="K151" s="26"/>
      <c r="L151" s="27"/>
      <c r="M151" s="16">
        <f t="shared" si="5"/>
        <v>0</v>
      </c>
    </row>
    <row r="152" spans="1:16140" s="158" customFormat="1" ht="34.5" customHeight="1" x14ac:dyDescent="0.25">
      <c r="A152" s="153">
        <v>32</v>
      </c>
      <c r="B152" s="162" t="s">
        <v>58</v>
      </c>
      <c r="C152" s="159" t="s">
        <v>206</v>
      </c>
      <c r="D152" s="155" t="s">
        <v>48</v>
      </c>
      <c r="E152" s="155"/>
      <c r="F152" s="156">
        <v>2</v>
      </c>
      <c r="G152" s="155"/>
      <c r="H152" s="156"/>
      <c r="I152" s="155"/>
      <c r="J152" s="156"/>
      <c r="K152" s="155"/>
      <c r="L152" s="156"/>
      <c r="M152" s="157"/>
      <c r="IU152" s="153">
        <v>18</v>
      </c>
      <c r="IV152" s="162" t="s">
        <v>58</v>
      </c>
      <c r="IW152" s="159" t="s">
        <v>65</v>
      </c>
      <c r="IX152" s="155" t="s">
        <v>48</v>
      </c>
      <c r="IY152" s="155"/>
      <c r="IZ152" s="156">
        <v>2</v>
      </c>
      <c r="JA152" s="155"/>
      <c r="JB152" s="156"/>
      <c r="JC152" s="155"/>
      <c r="JD152" s="156"/>
      <c r="JE152" s="155"/>
      <c r="JF152" s="156"/>
      <c r="JG152" s="157"/>
      <c r="SQ152" s="153">
        <v>18</v>
      </c>
      <c r="SR152" s="162" t="s">
        <v>58</v>
      </c>
      <c r="SS152" s="159" t="s">
        <v>65</v>
      </c>
      <c r="ST152" s="155" t="s">
        <v>48</v>
      </c>
      <c r="SU152" s="155"/>
      <c r="SV152" s="156">
        <v>2</v>
      </c>
      <c r="SW152" s="155"/>
      <c r="SX152" s="156"/>
      <c r="SY152" s="155"/>
      <c r="SZ152" s="156"/>
      <c r="TA152" s="155"/>
      <c r="TB152" s="156"/>
      <c r="TC152" s="157"/>
      <c r="ACM152" s="153">
        <v>18</v>
      </c>
      <c r="ACN152" s="162" t="s">
        <v>58</v>
      </c>
      <c r="ACO152" s="159" t="s">
        <v>65</v>
      </c>
      <c r="ACP152" s="155" t="s">
        <v>48</v>
      </c>
      <c r="ACQ152" s="155"/>
      <c r="ACR152" s="156">
        <v>2</v>
      </c>
      <c r="ACS152" s="155"/>
      <c r="ACT152" s="156"/>
      <c r="ACU152" s="155"/>
      <c r="ACV152" s="156"/>
      <c r="ACW152" s="155"/>
      <c r="ACX152" s="156"/>
      <c r="ACY152" s="157"/>
      <c r="AMI152" s="153">
        <v>18</v>
      </c>
      <c r="AMJ152" s="162" t="s">
        <v>58</v>
      </c>
      <c r="AMK152" s="159" t="s">
        <v>65</v>
      </c>
      <c r="AML152" s="155" t="s">
        <v>48</v>
      </c>
      <c r="AMM152" s="155"/>
      <c r="AMN152" s="156">
        <v>2</v>
      </c>
      <c r="AMO152" s="155"/>
      <c r="AMP152" s="156"/>
      <c r="AMQ152" s="155"/>
      <c r="AMR152" s="156"/>
      <c r="AMS152" s="155"/>
      <c r="AMT152" s="156"/>
      <c r="AMU152" s="157"/>
      <c r="AWE152" s="153">
        <v>18</v>
      </c>
      <c r="AWF152" s="162" t="s">
        <v>58</v>
      </c>
      <c r="AWG152" s="159" t="s">
        <v>65</v>
      </c>
      <c r="AWH152" s="155" t="s">
        <v>48</v>
      </c>
      <c r="AWI152" s="155"/>
      <c r="AWJ152" s="156">
        <v>2</v>
      </c>
      <c r="AWK152" s="155"/>
      <c r="AWL152" s="156"/>
      <c r="AWM152" s="155"/>
      <c r="AWN152" s="156"/>
      <c r="AWO152" s="155"/>
      <c r="AWP152" s="156"/>
      <c r="AWQ152" s="157"/>
      <c r="BGA152" s="153">
        <v>18</v>
      </c>
      <c r="BGB152" s="162" t="s">
        <v>58</v>
      </c>
      <c r="BGC152" s="159" t="s">
        <v>65</v>
      </c>
      <c r="BGD152" s="155" t="s">
        <v>48</v>
      </c>
      <c r="BGE152" s="155"/>
      <c r="BGF152" s="156">
        <v>2</v>
      </c>
      <c r="BGG152" s="155"/>
      <c r="BGH152" s="156"/>
      <c r="BGI152" s="155"/>
      <c r="BGJ152" s="156"/>
      <c r="BGK152" s="155"/>
      <c r="BGL152" s="156"/>
      <c r="BGM152" s="157"/>
      <c r="BPW152" s="153">
        <v>18</v>
      </c>
      <c r="BPX152" s="162" t="s">
        <v>58</v>
      </c>
      <c r="BPY152" s="159" t="s">
        <v>65</v>
      </c>
      <c r="BPZ152" s="155" t="s">
        <v>48</v>
      </c>
      <c r="BQA152" s="155"/>
      <c r="BQB152" s="156">
        <v>2</v>
      </c>
      <c r="BQC152" s="155"/>
      <c r="BQD152" s="156"/>
      <c r="BQE152" s="155"/>
      <c r="BQF152" s="156"/>
      <c r="BQG152" s="155"/>
      <c r="BQH152" s="156"/>
      <c r="BQI152" s="157"/>
      <c r="BZS152" s="153">
        <v>18</v>
      </c>
      <c r="BZT152" s="162" t="s">
        <v>58</v>
      </c>
      <c r="BZU152" s="159" t="s">
        <v>65</v>
      </c>
      <c r="BZV152" s="155" t="s">
        <v>48</v>
      </c>
      <c r="BZW152" s="155"/>
      <c r="BZX152" s="156">
        <v>2</v>
      </c>
      <c r="BZY152" s="155"/>
      <c r="BZZ152" s="156"/>
      <c r="CAA152" s="155"/>
      <c r="CAB152" s="156"/>
      <c r="CAC152" s="155"/>
      <c r="CAD152" s="156"/>
      <c r="CAE152" s="157"/>
      <c r="CJO152" s="153">
        <v>18</v>
      </c>
      <c r="CJP152" s="162" t="s">
        <v>58</v>
      </c>
      <c r="CJQ152" s="159" t="s">
        <v>65</v>
      </c>
      <c r="CJR152" s="155" t="s">
        <v>48</v>
      </c>
      <c r="CJS152" s="155"/>
      <c r="CJT152" s="156">
        <v>2</v>
      </c>
      <c r="CJU152" s="155"/>
      <c r="CJV152" s="156"/>
      <c r="CJW152" s="155"/>
      <c r="CJX152" s="156"/>
      <c r="CJY152" s="155"/>
      <c r="CJZ152" s="156"/>
      <c r="CKA152" s="157"/>
      <c r="CTK152" s="153">
        <v>18</v>
      </c>
      <c r="CTL152" s="162" t="s">
        <v>58</v>
      </c>
      <c r="CTM152" s="159" t="s">
        <v>65</v>
      </c>
      <c r="CTN152" s="155" t="s">
        <v>48</v>
      </c>
      <c r="CTO152" s="155"/>
      <c r="CTP152" s="156">
        <v>2</v>
      </c>
      <c r="CTQ152" s="155"/>
      <c r="CTR152" s="156"/>
      <c r="CTS152" s="155"/>
      <c r="CTT152" s="156"/>
      <c r="CTU152" s="155"/>
      <c r="CTV152" s="156"/>
      <c r="CTW152" s="157"/>
      <c r="DDG152" s="153">
        <v>18</v>
      </c>
      <c r="DDH152" s="162" t="s">
        <v>58</v>
      </c>
      <c r="DDI152" s="159" t="s">
        <v>65</v>
      </c>
      <c r="DDJ152" s="155" t="s">
        <v>48</v>
      </c>
      <c r="DDK152" s="155"/>
      <c r="DDL152" s="156">
        <v>2</v>
      </c>
      <c r="DDM152" s="155"/>
      <c r="DDN152" s="156"/>
      <c r="DDO152" s="155"/>
      <c r="DDP152" s="156"/>
      <c r="DDQ152" s="155"/>
      <c r="DDR152" s="156"/>
      <c r="DDS152" s="157"/>
      <c r="DNC152" s="153">
        <v>18</v>
      </c>
      <c r="DND152" s="162" t="s">
        <v>58</v>
      </c>
      <c r="DNE152" s="159" t="s">
        <v>65</v>
      </c>
      <c r="DNF152" s="155" t="s">
        <v>48</v>
      </c>
      <c r="DNG152" s="155"/>
      <c r="DNH152" s="156">
        <v>2</v>
      </c>
      <c r="DNI152" s="155"/>
      <c r="DNJ152" s="156"/>
      <c r="DNK152" s="155"/>
      <c r="DNL152" s="156"/>
      <c r="DNM152" s="155"/>
      <c r="DNN152" s="156"/>
      <c r="DNO152" s="157"/>
      <c r="DWY152" s="153">
        <v>18</v>
      </c>
      <c r="DWZ152" s="162" t="s">
        <v>58</v>
      </c>
      <c r="DXA152" s="159" t="s">
        <v>65</v>
      </c>
      <c r="DXB152" s="155" t="s">
        <v>48</v>
      </c>
      <c r="DXC152" s="155"/>
      <c r="DXD152" s="156">
        <v>2</v>
      </c>
      <c r="DXE152" s="155"/>
      <c r="DXF152" s="156"/>
      <c r="DXG152" s="155"/>
      <c r="DXH152" s="156"/>
      <c r="DXI152" s="155"/>
      <c r="DXJ152" s="156"/>
      <c r="DXK152" s="157"/>
      <c r="EGU152" s="153">
        <v>18</v>
      </c>
      <c r="EGV152" s="162" t="s">
        <v>58</v>
      </c>
      <c r="EGW152" s="159" t="s">
        <v>65</v>
      </c>
      <c r="EGX152" s="155" t="s">
        <v>48</v>
      </c>
      <c r="EGY152" s="155"/>
      <c r="EGZ152" s="156">
        <v>2</v>
      </c>
      <c r="EHA152" s="155"/>
      <c r="EHB152" s="156"/>
      <c r="EHC152" s="155"/>
      <c r="EHD152" s="156"/>
      <c r="EHE152" s="155"/>
      <c r="EHF152" s="156"/>
      <c r="EHG152" s="157"/>
      <c r="EQQ152" s="153">
        <v>18</v>
      </c>
      <c r="EQR152" s="162" t="s">
        <v>58</v>
      </c>
      <c r="EQS152" s="159" t="s">
        <v>65</v>
      </c>
      <c r="EQT152" s="155" t="s">
        <v>48</v>
      </c>
      <c r="EQU152" s="155"/>
      <c r="EQV152" s="156">
        <v>2</v>
      </c>
      <c r="EQW152" s="155"/>
      <c r="EQX152" s="156"/>
      <c r="EQY152" s="155"/>
      <c r="EQZ152" s="156"/>
      <c r="ERA152" s="155"/>
      <c r="ERB152" s="156"/>
      <c r="ERC152" s="157"/>
      <c r="FAM152" s="153">
        <v>18</v>
      </c>
      <c r="FAN152" s="162" t="s">
        <v>58</v>
      </c>
      <c r="FAO152" s="159" t="s">
        <v>65</v>
      </c>
      <c r="FAP152" s="155" t="s">
        <v>48</v>
      </c>
      <c r="FAQ152" s="155"/>
      <c r="FAR152" s="156">
        <v>2</v>
      </c>
      <c r="FAS152" s="155"/>
      <c r="FAT152" s="156"/>
      <c r="FAU152" s="155"/>
      <c r="FAV152" s="156"/>
      <c r="FAW152" s="155"/>
      <c r="FAX152" s="156"/>
      <c r="FAY152" s="157"/>
      <c r="FKI152" s="153">
        <v>18</v>
      </c>
      <c r="FKJ152" s="162" t="s">
        <v>58</v>
      </c>
      <c r="FKK152" s="159" t="s">
        <v>65</v>
      </c>
      <c r="FKL152" s="155" t="s">
        <v>48</v>
      </c>
      <c r="FKM152" s="155"/>
      <c r="FKN152" s="156">
        <v>2</v>
      </c>
      <c r="FKO152" s="155"/>
      <c r="FKP152" s="156"/>
      <c r="FKQ152" s="155"/>
      <c r="FKR152" s="156"/>
      <c r="FKS152" s="155"/>
      <c r="FKT152" s="156"/>
      <c r="FKU152" s="157"/>
      <c r="FUE152" s="153">
        <v>18</v>
      </c>
      <c r="FUF152" s="162" t="s">
        <v>58</v>
      </c>
      <c r="FUG152" s="159" t="s">
        <v>65</v>
      </c>
      <c r="FUH152" s="155" t="s">
        <v>48</v>
      </c>
      <c r="FUI152" s="155"/>
      <c r="FUJ152" s="156">
        <v>2</v>
      </c>
      <c r="FUK152" s="155"/>
      <c r="FUL152" s="156"/>
      <c r="FUM152" s="155"/>
      <c r="FUN152" s="156"/>
      <c r="FUO152" s="155"/>
      <c r="FUP152" s="156"/>
      <c r="FUQ152" s="157"/>
      <c r="GEA152" s="153">
        <v>18</v>
      </c>
      <c r="GEB152" s="162" t="s">
        <v>58</v>
      </c>
      <c r="GEC152" s="159" t="s">
        <v>65</v>
      </c>
      <c r="GED152" s="155" t="s">
        <v>48</v>
      </c>
      <c r="GEE152" s="155"/>
      <c r="GEF152" s="156">
        <v>2</v>
      </c>
      <c r="GEG152" s="155"/>
      <c r="GEH152" s="156"/>
      <c r="GEI152" s="155"/>
      <c r="GEJ152" s="156"/>
      <c r="GEK152" s="155"/>
      <c r="GEL152" s="156"/>
      <c r="GEM152" s="157"/>
      <c r="GNW152" s="153">
        <v>18</v>
      </c>
      <c r="GNX152" s="162" t="s">
        <v>58</v>
      </c>
      <c r="GNY152" s="159" t="s">
        <v>65</v>
      </c>
      <c r="GNZ152" s="155" t="s">
        <v>48</v>
      </c>
      <c r="GOA152" s="155"/>
      <c r="GOB152" s="156">
        <v>2</v>
      </c>
      <c r="GOC152" s="155"/>
      <c r="GOD152" s="156"/>
      <c r="GOE152" s="155"/>
      <c r="GOF152" s="156"/>
      <c r="GOG152" s="155"/>
      <c r="GOH152" s="156"/>
      <c r="GOI152" s="157"/>
      <c r="GXS152" s="153">
        <v>18</v>
      </c>
      <c r="GXT152" s="162" t="s">
        <v>58</v>
      </c>
      <c r="GXU152" s="159" t="s">
        <v>65</v>
      </c>
      <c r="GXV152" s="155" t="s">
        <v>48</v>
      </c>
      <c r="GXW152" s="155"/>
      <c r="GXX152" s="156">
        <v>2</v>
      </c>
      <c r="GXY152" s="155"/>
      <c r="GXZ152" s="156"/>
      <c r="GYA152" s="155"/>
      <c r="GYB152" s="156"/>
      <c r="GYC152" s="155"/>
      <c r="GYD152" s="156"/>
      <c r="GYE152" s="157"/>
      <c r="HHO152" s="153">
        <v>18</v>
      </c>
      <c r="HHP152" s="162" t="s">
        <v>58</v>
      </c>
      <c r="HHQ152" s="159" t="s">
        <v>65</v>
      </c>
      <c r="HHR152" s="155" t="s">
        <v>48</v>
      </c>
      <c r="HHS152" s="155"/>
      <c r="HHT152" s="156">
        <v>2</v>
      </c>
      <c r="HHU152" s="155"/>
      <c r="HHV152" s="156"/>
      <c r="HHW152" s="155"/>
      <c r="HHX152" s="156"/>
      <c r="HHY152" s="155"/>
      <c r="HHZ152" s="156"/>
      <c r="HIA152" s="157"/>
      <c r="HRK152" s="153">
        <v>18</v>
      </c>
      <c r="HRL152" s="162" t="s">
        <v>58</v>
      </c>
      <c r="HRM152" s="159" t="s">
        <v>65</v>
      </c>
      <c r="HRN152" s="155" t="s">
        <v>48</v>
      </c>
      <c r="HRO152" s="155"/>
      <c r="HRP152" s="156">
        <v>2</v>
      </c>
      <c r="HRQ152" s="155"/>
      <c r="HRR152" s="156"/>
      <c r="HRS152" s="155"/>
      <c r="HRT152" s="156"/>
      <c r="HRU152" s="155"/>
      <c r="HRV152" s="156"/>
      <c r="HRW152" s="157"/>
      <c r="IBG152" s="153">
        <v>18</v>
      </c>
      <c r="IBH152" s="162" t="s">
        <v>58</v>
      </c>
      <c r="IBI152" s="159" t="s">
        <v>65</v>
      </c>
      <c r="IBJ152" s="155" t="s">
        <v>48</v>
      </c>
      <c r="IBK152" s="155"/>
      <c r="IBL152" s="156">
        <v>2</v>
      </c>
      <c r="IBM152" s="155"/>
      <c r="IBN152" s="156"/>
      <c r="IBO152" s="155"/>
      <c r="IBP152" s="156"/>
      <c r="IBQ152" s="155"/>
      <c r="IBR152" s="156"/>
      <c r="IBS152" s="157"/>
      <c r="ILC152" s="153">
        <v>18</v>
      </c>
      <c r="ILD152" s="162" t="s">
        <v>58</v>
      </c>
      <c r="ILE152" s="159" t="s">
        <v>65</v>
      </c>
      <c r="ILF152" s="155" t="s">
        <v>48</v>
      </c>
      <c r="ILG152" s="155"/>
      <c r="ILH152" s="156">
        <v>2</v>
      </c>
      <c r="ILI152" s="155"/>
      <c r="ILJ152" s="156"/>
      <c r="ILK152" s="155"/>
      <c r="ILL152" s="156"/>
      <c r="ILM152" s="155"/>
      <c r="ILN152" s="156"/>
      <c r="ILO152" s="157"/>
      <c r="IUY152" s="153">
        <v>18</v>
      </c>
      <c r="IUZ152" s="162" t="s">
        <v>58</v>
      </c>
      <c r="IVA152" s="159" t="s">
        <v>65</v>
      </c>
      <c r="IVB152" s="155" t="s">
        <v>48</v>
      </c>
      <c r="IVC152" s="155"/>
      <c r="IVD152" s="156">
        <v>2</v>
      </c>
      <c r="IVE152" s="155"/>
      <c r="IVF152" s="156"/>
      <c r="IVG152" s="155"/>
      <c r="IVH152" s="156"/>
      <c r="IVI152" s="155"/>
      <c r="IVJ152" s="156"/>
      <c r="IVK152" s="157"/>
      <c r="JEU152" s="153">
        <v>18</v>
      </c>
      <c r="JEV152" s="162" t="s">
        <v>58</v>
      </c>
      <c r="JEW152" s="159" t="s">
        <v>65</v>
      </c>
      <c r="JEX152" s="155" t="s">
        <v>48</v>
      </c>
      <c r="JEY152" s="155"/>
      <c r="JEZ152" s="156">
        <v>2</v>
      </c>
      <c r="JFA152" s="155"/>
      <c r="JFB152" s="156"/>
      <c r="JFC152" s="155"/>
      <c r="JFD152" s="156"/>
      <c r="JFE152" s="155"/>
      <c r="JFF152" s="156"/>
      <c r="JFG152" s="157"/>
      <c r="JOQ152" s="153">
        <v>18</v>
      </c>
      <c r="JOR152" s="162" t="s">
        <v>58</v>
      </c>
      <c r="JOS152" s="159" t="s">
        <v>65</v>
      </c>
      <c r="JOT152" s="155" t="s">
        <v>48</v>
      </c>
      <c r="JOU152" s="155"/>
      <c r="JOV152" s="156">
        <v>2</v>
      </c>
      <c r="JOW152" s="155"/>
      <c r="JOX152" s="156"/>
      <c r="JOY152" s="155"/>
      <c r="JOZ152" s="156"/>
      <c r="JPA152" s="155"/>
      <c r="JPB152" s="156"/>
      <c r="JPC152" s="157"/>
      <c r="JYM152" s="153">
        <v>18</v>
      </c>
      <c r="JYN152" s="162" t="s">
        <v>58</v>
      </c>
      <c r="JYO152" s="159" t="s">
        <v>65</v>
      </c>
      <c r="JYP152" s="155" t="s">
        <v>48</v>
      </c>
      <c r="JYQ152" s="155"/>
      <c r="JYR152" s="156">
        <v>2</v>
      </c>
      <c r="JYS152" s="155"/>
      <c r="JYT152" s="156"/>
      <c r="JYU152" s="155"/>
      <c r="JYV152" s="156"/>
      <c r="JYW152" s="155"/>
      <c r="JYX152" s="156"/>
      <c r="JYY152" s="157"/>
      <c r="KII152" s="153">
        <v>18</v>
      </c>
      <c r="KIJ152" s="162" t="s">
        <v>58</v>
      </c>
      <c r="KIK152" s="159" t="s">
        <v>65</v>
      </c>
      <c r="KIL152" s="155" t="s">
        <v>48</v>
      </c>
      <c r="KIM152" s="155"/>
      <c r="KIN152" s="156">
        <v>2</v>
      </c>
      <c r="KIO152" s="155"/>
      <c r="KIP152" s="156"/>
      <c r="KIQ152" s="155"/>
      <c r="KIR152" s="156"/>
      <c r="KIS152" s="155"/>
      <c r="KIT152" s="156"/>
      <c r="KIU152" s="157"/>
      <c r="KSE152" s="153">
        <v>18</v>
      </c>
      <c r="KSF152" s="162" t="s">
        <v>58</v>
      </c>
      <c r="KSG152" s="159" t="s">
        <v>65</v>
      </c>
      <c r="KSH152" s="155" t="s">
        <v>48</v>
      </c>
      <c r="KSI152" s="155"/>
      <c r="KSJ152" s="156">
        <v>2</v>
      </c>
      <c r="KSK152" s="155"/>
      <c r="KSL152" s="156"/>
      <c r="KSM152" s="155"/>
      <c r="KSN152" s="156"/>
      <c r="KSO152" s="155"/>
      <c r="KSP152" s="156"/>
      <c r="KSQ152" s="157"/>
      <c r="LCA152" s="153">
        <v>18</v>
      </c>
      <c r="LCB152" s="162" t="s">
        <v>58</v>
      </c>
      <c r="LCC152" s="159" t="s">
        <v>65</v>
      </c>
      <c r="LCD152" s="155" t="s">
        <v>48</v>
      </c>
      <c r="LCE152" s="155"/>
      <c r="LCF152" s="156">
        <v>2</v>
      </c>
      <c r="LCG152" s="155"/>
      <c r="LCH152" s="156"/>
      <c r="LCI152" s="155"/>
      <c r="LCJ152" s="156"/>
      <c r="LCK152" s="155"/>
      <c r="LCL152" s="156"/>
      <c r="LCM152" s="157"/>
      <c r="LLW152" s="153">
        <v>18</v>
      </c>
      <c r="LLX152" s="162" t="s">
        <v>58</v>
      </c>
      <c r="LLY152" s="159" t="s">
        <v>65</v>
      </c>
      <c r="LLZ152" s="155" t="s">
        <v>48</v>
      </c>
      <c r="LMA152" s="155"/>
      <c r="LMB152" s="156">
        <v>2</v>
      </c>
      <c r="LMC152" s="155"/>
      <c r="LMD152" s="156"/>
      <c r="LME152" s="155"/>
      <c r="LMF152" s="156"/>
      <c r="LMG152" s="155"/>
      <c r="LMH152" s="156"/>
      <c r="LMI152" s="157"/>
      <c r="LVS152" s="153">
        <v>18</v>
      </c>
      <c r="LVT152" s="162" t="s">
        <v>58</v>
      </c>
      <c r="LVU152" s="159" t="s">
        <v>65</v>
      </c>
      <c r="LVV152" s="155" t="s">
        <v>48</v>
      </c>
      <c r="LVW152" s="155"/>
      <c r="LVX152" s="156">
        <v>2</v>
      </c>
      <c r="LVY152" s="155"/>
      <c r="LVZ152" s="156"/>
      <c r="LWA152" s="155"/>
      <c r="LWB152" s="156"/>
      <c r="LWC152" s="155"/>
      <c r="LWD152" s="156"/>
      <c r="LWE152" s="157"/>
      <c r="MFO152" s="153">
        <v>18</v>
      </c>
      <c r="MFP152" s="162" t="s">
        <v>58</v>
      </c>
      <c r="MFQ152" s="159" t="s">
        <v>65</v>
      </c>
      <c r="MFR152" s="155" t="s">
        <v>48</v>
      </c>
      <c r="MFS152" s="155"/>
      <c r="MFT152" s="156">
        <v>2</v>
      </c>
      <c r="MFU152" s="155"/>
      <c r="MFV152" s="156"/>
      <c r="MFW152" s="155"/>
      <c r="MFX152" s="156"/>
      <c r="MFY152" s="155"/>
      <c r="MFZ152" s="156"/>
      <c r="MGA152" s="157"/>
      <c r="MPK152" s="153">
        <v>18</v>
      </c>
      <c r="MPL152" s="162" t="s">
        <v>58</v>
      </c>
      <c r="MPM152" s="159" t="s">
        <v>65</v>
      </c>
      <c r="MPN152" s="155" t="s">
        <v>48</v>
      </c>
      <c r="MPO152" s="155"/>
      <c r="MPP152" s="156">
        <v>2</v>
      </c>
      <c r="MPQ152" s="155"/>
      <c r="MPR152" s="156"/>
      <c r="MPS152" s="155"/>
      <c r="MPT152" s="156"/>
      <c r="MPU152" s="155"/>
      <c r="MPV152" s="156"/>
      <c r="MPW152" s="157"/>
      <c r="MZG152" s="153">
        <v>18</v>
      </c>
      <c r="MZH152" s="162" t="s">
        <v>58</v>
      </c>
      <c r="MZI152" s="159" t="s">
        <v>65</v>
      </c>
      <c r="MZJ152" s="155" t="s">
        <v>48</v>
      </c>
      <c r="MZK152" s="155"/>
      <c r="MZL152" s="156">
        <v>2</v>
      </c>
      <c r="MZM152" s="155"/>
      <c r="MZN152" s="156"/>
      <c r="MZO152" s="155"/>
      <c r="MZP152" s="156"/>
      <c r="MZQ152" s="155"/>
      <c r="MZR152" s="156"/>
      <c r="MZS152" s="157"/>
      <c r="NJC152" s="153">
        <v>18</v>
      </c>
      <c r="NJD152" s="162" t="s">
        <v>58</v>
      </c>
      <c r="NJE152" s="159" t="s">
        <v>65</v>
      </c>
      <c r="NJF152" s="155" t="s">
        <v>48</v>
      </c>
      <c r="NJG152" s="155"/>
      <c r="NJH152" s="156">
        <v>2</v>
      </c>
      <c r="NJI152" s="155"/>
      <c r="NJJ152" s="156"/>
      <c r="NJK152" s="155"/>
      <c r="NJL152" s="156"/>
      <c r="NJM152" s="155"/>
      <c r="NJN152" s="156"/>
      <c r="NJO152" s="157"/>
      <c r="NSY152" s="153">
        <v>18</v>
      </c>
      <c r="NSZ152" s="162" t="s">
        <v>58</v>
      </c>
      <c r="NTA152" s="159" t="s">
        <v>65</v>
      </c>
      <c r="NTB152" s="155" t="s">
        <v>48</v>
      </c>
      <c r="NTC152" s="155"/>
      <c r="NTD152" s="156">
        <v>2</v>
      </c>
      <c r="NTE152" s="155"/>
      <c r="NTF152" s="156"/>
      <c r="NTG152" s="155"/>
      <c r="NTH152" s="156"/>
      <c r="NTI152" s="155"/>
      <c r="NTJ152" s="156"/>
      <c r="NTK152" s="157"/>
      <c r="OCU152" s="153">
        <v>18</v>
      </c>
      <c r="OCV152" s="162" t="s">
        <v>58</v>
      </c>
      <c r="OCW152" s="159" t="s">
        <v>65</v>
      </c>
      <c r="OCX152" s="155" t="s">
        <v>48</v>
      </c>
      <c r="OCY152" s="155"/>
      <c r="OCZ152" s="156">
        <v>2</v>
      </c>
      <c r="ODA152" s="155"/>
      <c r="ODB152" s="156"/>
      <c r="ODC152" s="155"/>
      <c r="ODD152" s="156"/>
      <c r="ODE152" s="155"/>
      <c r="ODF152" s="156"/>
      <c r="ODG152" s="157"/>
      <c r="OMQ152" s="153">
        <v>18</v>
      </c>
      <c r="OMR152" s="162" t="s">
        <v>58</v>
      </c>
      <c r="OMS152" s="159" t="s">
        <v>65</v>
      </c>
      <c r="OMT152" s="155" t="s">
        <v>48</v>
      </c>
      <c r="OMU152" s="155"/>
      <c r="OMV152" s="156">
        <v>2</v>
      </c>
      <c r="OMW152" s="155"/>
      <c r="OMX152" s="156"/>
      <c r="OMY152" s="155"/>
      <c r="OMZ152" s="156"/>
      <c r="ONA152" s="155"/>
      <c r="ONB152" s="156"/>
      <c r="ONC152" s="157"/>
      <c r="OWM152" s="153">
        <v>18</v>
      </c>
      <c r="OWN152" s="162" t="s">
        <v>58</v>
      </c>
      <c r="OWO152" s="159" t="s">
        <v>65</v>
      </c>
      <c r="OWP152" s="155" t="s">
        <v>48</v>
      </c>
      <c r="OWQ152" s="155"/>
      <c r="OWR152" s="156">
        <v>2</v>
      </c>
      <c r="OWS152" s="155"/>
      <c r="OWT152" s="156"/>
      <c r="OWU152" s="155"/>
      <c r="OWV152" s="156"/>
      <c r="OWW152" s="155"/>
      <c r="OWX152" s="156"/>
      <c r="OWY152" s="157"/>
      <c r="PGI152" s="153">
        <v>18</v>
      </c>
      <c r="PGJ152" s="162" t="s">
        <v>58</v>
      </c>
      <c r="PGK152" s="159" t="s">
        <v>65</v>
      </c>
      <c r="PGL152" s="155" t="s">
        <v>48</v>
      </c>
      <c r="PGM152" s="155"/>
      <c r="PGN152" s="156">
        <v>2</v>
      </c>
      <c r="PGO152" s="155"/>
      <c r="PGP152" s="156"/>
      <c r="PGQ152" s="155"/>
      <c r="PGR152" s="156"/>
      <c r="PGS152" s="155"/>
      <c r="PGT152" s="156"/>
      <c r="PGU152" s="157"/>
      <c r="PQE152" s="153">
        <v>18</v>
      </c>
      <c r="PQF152" s="162" t="s">
        <v>58</v>
      </c>
      <c r="PQG152" s="159" t="s">
        <v>65</v>
      </c>
      <c r="PQH152" s="155" t="s">
        <v>48</v>
      </c>
      <c r="PQI152" s="155"/>
      <c r="PQJ152" s="156">
        <v>2</v>
      </c>
      <c r="PQK152" s="155"/>
      <c r="PQL152" s="156"/>
      <c r="PQM152" s="155"/>
      <c r="PQN152" s="156"/>
      <c r="PQO152" s="155"/>
      <c r="PQP152" s="156"/>
      <c r="PQQ152" s="157"/>
      <c r="QAA152" s="153">
        <v>18</v>
      </c>
      <c r="QAB152" s="162" t="s">
        <v>58</v>
      </c>
      <c r="QAC152" s="159" t="s">
        <v>65</v>
      </c>
      <c r="QAD152" s="155" t="s">
        <v>48</v>
      </c>
      <c r="QAE152" s="155"/>
      <c r="QAF152" s="156">
        <v>2</v>
      </c>
      <c r="QAG152" s="155"/>
      <c r="QAH152" s="156"/>
      <c r="QAI152" s="155"/>
      <c r="QAJ152" s="156"/>
      <c r="QAK152" s="155"/>
      <c r="QAL152" s="156"/>
      <c r="QAM152" s="157"/>
      <c r="QJW152" s="153">
        <v>18</v>
      </c>
      <c r="QJX152" s="162" t="s">
        <v>58</v>
      </c>
      <c r="QJY152" s="159" t="s">
        <v>65</v>
      </c>
      <c r="QJZ152" s="155" t="s">
        <v>48</v>
      </c>
      <c r="QKA152" s="155"/>
      <c r="QKB152" s="156">
        <v>2</v>
      </c>
      <c r="QKC152" s="155"/>
      <c r="QKD152" s="156"/>
      <c r="QKE152" s="155"/>
      <c r="QKF152" s="156"/>
      <c r="QKG152" s="155"/>
      <c r="QKH152" s="156"/>
      <c r="QKI152" s="157"/>
      <c r="QTS152" s="153">
        <v>18</v>
      </c>
      <c r="QTT152" s="162" t="s">
        <v>58</v>
      </c>
      <c r="QTU152" s="159" t="s">
        <v>65</v>
      </c>
      <c r="QTV152" s="155" t="s">
        <v>48</v>
      </c>
      <c r="QTW152" s="155"/>
      <c r="QTX152" s="156">
        <v>2</v>
      </c>
      <c r="QTY152" s="155"/>
      <c r="QTZ152" s="156"/>
      <c r="QUA152" s="155"/>
      <c r="QUB152" s="156"/>
      <c r="QUC152" s="155"/>
      <c r="QUD152" s="156"/>
      <c r="QUE152" s="157"/>
      <c r="RDO152" s="153">
        <v>18</v>
      </c>
      <c r="RDP152" s="162" t="s">
        <v>58</v>
      </c>
      <c r="RDQ152" s="159" t="s">
        <v>65</v>
      </c>
      <c r="RDR152" s="155" t="s">
        <v>48</v>
      </c>
      <c r="RDS152" s="155"/>
      <c r="RDT152" s="156">
        <v>2</v>
      </c>
      <c r="RDU152" s="155"/>
      <c r="RDV152" s="156"/>
      <c r="RDW152" s="155"/>
      <c r="RDX152" s="156"/>
      <c r="RDY152" s="155"/>
      <c r="RDZ152" s="156"/>
      <c r="REA152" s="157"/>
      <c r="RNK152" s="153">
        <v>18</v>
      </c>
      <c r="RNL152" s="162" t="s">
        <v>58</v>
      </c>
      <c r="RNM152" s="159" t="s">
        <v>65</v>
      </c>
      <c r="RNN152" s="155" t="s">
        <v>48</v>
      </c>
      <c r="RNO152" s="155"/>
      <c r="RNP152" s="156">
        <v>2</v>
      </c>
      <c r="RNQ152" s="155"/>
      <c r="RNR152" s="156"/>
      <c r="RNS152" s="155"/>
      <c r="RNT152" s="156"/>
      <c r="RNU152" s="155"/>
      <c r="RNV152" s="156"/>
      <c r="RNW152" s="157"/>
      <c r="RXG152" s="153">
        <v>18</v>
      </c>
      <c r="RXH152" s="162" t="s">
        <v>58</v>
      </c>
      <c r="RXI152" s="159" t="s">
        <v>65</v>
      </c>
      <c r="RXJ152" s="155" t="s">
        <v>48</v>
      </c>
      <c r="RXK152" s="155"/>
      <c r="RXL152" s="156">
        <v>2</v>
      </c>
      <c r="RXM152" s="155"/>
      <c r="RXN152" s="156"/>
      <c r="RXO152" s="155"/>
      <c r="RXP152" s="156"/>
      <c r="RXQ152" s="155"/>
      <c r="RXR152" s="156"/>
      <c r="RXS152" s="157"/>
      <c r="SHC152" s="153">
        <v>18</v>
      </c>
      <c r="SHD152" s="162" t="s">
        <v>58</v>
      </c>
      <c r="SHE152" s="159" t="s">
        <v>65</v>
      </c>
      <c r="SHF152" s="155" t="s">
        <v>48</v>
      </c>
      <c r="SHG152" s="155"/>
      <c r="SHH152" s="156">
        <v>2</v>
      </c>
      <c r="SHI152" s="155"/>
      <c r="SHJ152" s="156"/>
      <c r="SHK152" s="155"/>
      <c r="SHL152" s="156"/>
      <c r="SHM152" s="155"/>
      <c r="SHN152" s="156"/>
      <c r="SHO152" s="157"/>
      <c r="SQY152" s="153">
        <v>18</v>
      </c>
      <c r="SQZ152" s="162" t="s">
        <v>58</v>
      </c>
      <c r="SRA152" s="159" t="s">
        <v>65</v>
      </c>
      <c r="SRB152" s="155" t="s">
        <v>48</v>
      </c>
      <c r="SRC152" s="155"/>
      <c r="SRD152" s="156">
        <v>2</v>
      </c>
      <c r="SRE152" s="155"/>
      <c r="SRF152" s="156"/>
      <c r="SRG152" s="155"/>
      <c r="SRH152" s="156"/>
      <c r="SRI152" s="155"/>
      <c r="SRJ152" s="156"/>
      <c r="SRK152" s="157"/>
      <c r="TAU152" s="153">
        <v>18</v>
      </c>
      <c r="TAV152" s="162" t="s">
        <v>58</v>
      </c>
      <c r="TAW152" s="159" t="s">
        <v>65</v>
      </c>
      <c r="TAX152" s="155" t="s">
        <v>48</v>
      </c>
      <c r="TAY152" s="155"/>
      <c r="TAZ152" s="156">
        <v>2</v>
      </c>
      <c r="TBA152" s="155"/>
      <c r="TBB152" s="156"/>
      <c r="TBC152" s="155"/>
      <c r="TBD152" s="156"/>
      <c r="TBE152" s="155"/>
      <c r="TBF152" s="156"/>
      <c r="TBG152" s="157"/>
      <c r="TKQ152" s="153">
        <v>18</v>
      </c>
      <c r="TKR152" s="162" t="s">
        <v>58</v>
      </c>
      <c r="TKS152" s="159" t="s">
        <v>65</v>
      </c>
      <c r="TKT152" s="155" t="s">
        <v>48</v>
      </c>
      <c r="TKU152" s="155"/>
      <c r="TKV152" s="156">
        <v>2</v>
      </c>
      <c r="TKW152" s="155"/>
      <c r="TKX152" s="156"/>
      <c r="TKY152" s="155"/>
      <c r="TKZ152" s="156"/>
      <c r="TLA152" s="155"/>
      <c r="TLB152" s="156"/>
      <c r="TLC152" s="157"/>
      <c r="TUM152" s="153">
        <v>18</v>
      </c>
      <c r="TUN152" s="162" t="s">
        <v>58</v>
      </c>
      <c r="TUO152" s="159" t="s">
        <v>65</v>
      </c>
      <c r="TUP152" s="155" t="s">
        <v>48</v>
      </c>
      <c r="TUQ152" s="155"/>
      <c r="TUR152" s="156">
        <v>2</v>
      </c>
      <c r="TUS152" s="155"/>
      <c r="TUT152" s="156"/>
      <c r="TUU152" s="155"/>
      <c r="TUV152" s="156"/>
      <c r="TUW152" s="155"/>
      <c r="TUX152" s="156"/>
      <c r="TUY152" s="157"/>
      <c r="UEI152" s="153">
        <v>18</v>
      </c>
      <c r="UEJ152" s="162" t="s">
        <v>58</v>
      </c>
      <c r="UEK152" s="159" t="s">
        <v>65</v>
      </c>
      <c r="UEL152" s="155" t="s">
        <v>48</v>
      </c>
      <c r="UEM152" s="155"/>
      <c r="UEN152" s="156">
        <v>2</v>
      </c>
      <c r="UEO152" s="155"/>
      <c r="UEP152" s="156"/>
      <c r="UEQ152" s="155"/>
      <c r="UER152" s="156"/>
      <c r="UES152" s="155"/>
      <c r="UET152" s="156"/>
      <c r="UEU152" s="157"/>
      <c r="UOE152" s="153">
        <v>18</v>
      </c>
      <c r="UOF152" s="162" t="s">
        <v>58</v>
      </c>
      <c r="UOG152" s="159" t="s">
        <v>65</v>
      </c>
      <c r="UOH152" s="155" t="s">
        <v>48</v>
      </c>
      <c r="UOI152" s="155"/>
      <c r="UOJ152" s="156">
        <v>2</v>
      </c>
      <c r="UOK152" s="155"/>
      <c r="UOL152" s="156"/>
      <c r="UOM152" s="155"/>
      <c r="UON152" s="156"/>
      <c r="UOO152" s="155"/>
      <c r="UOP152" s="156"/>
      <c r="UOQ152" s="157"/>
      <c r="UYA152" s="153">
        <v>18</v>
      </c>
      <c r="UYB152" s="162" t="s">
        <v>58</v>
      </c>
      <c r="UYC152" s="159" t="s">
        <v>65</v>
      </c>
      <c r="UYD152" s="155" t="s">
        <v>48</v>
      </c>
      <c r="UYE152" s="155"/>
      <c r="UYF152" s="156">
        <v>2</v>
      </c>
      <c r="UYG152" s="155"/>
      <c r="UYH152" s="156"/>
      <c r="UYI152" s="155"/>
      <c r="UYJ152" s="156"/>
      <c r="UYK152" s="155"/>
      <c r="UYL152" s="156"/>
      <c r="UYM152" s="157"/>
      <c r="VHW152" s="153">
        <v>18</v>
      </c>
      <c r="VHX152" s="162" t="s">
        <v>58</v>
      </c>
      <c r="VHY152" s="159" t="s">
        <v>65</v>
      </c>
      <c r="VHZ152" s="155" t="s">
        <v>48</v>
      </c>
      <c r="VIA152" s="155"/>
      <c r="VIB152" s="156">
        <v>2</v>
      </c>
      <c r="VIC152" s="155"/>
      <c r="VID152" s="156"/>
      <c r="VIE152" s="155"/>
      <c r="VIF152" s="156"/>
      <c r="VIG152" s="155"/>
      <c r="VIH152" s="156"/>
      <c r="VII152" s="157"/>
      <c r="VRS152" s="153">
        <v>18</v>
      </c>
      <c r="VRT152" s="162" t="s">
        <v>58</v>
      </c>
      <c r="VRU152" s="159" t="s">
        <v>65</v>
      </c>
      <c r="VRV152" s="155" t="s">
        <v>48</v>
      </c>
      <c r="VRW152" s="155"/>
      <c r="VRX152" s="156">
        <v>2</v>
      </c>
      <c r="VRY152" s="155"/>
      <c r="VRZ152" s="156"/>
      <c r="VSA152" s="155"/>
      <c r="VSB152" s="156"/>
      <c r="VSC152" s="155"/>
      <c r="VSD152" s="156"/>
      <c r="VSE152" s="157"/>
      <c r="WBO152" s="153">
        <v>18</v>
      </c>
      <c r="WBP152" s="162" t="s">
        <v>58</v>
      </c>
      <c r="WBQ152" s="159" t="s">
        <v>65</v>
      </c>
      <c r="WBR152" s="155" t="s">
        <v>48</v>
      </c>
      <c r="WBS152" s="155"/>
      <c r="WBT152" s="156">
        <v>2</v>
      </c>
      <c r="WBU152" s="155"/>
      <c r="WBV152" s="156"/>
      <c r="WBW152" s="155"/>
      <c r="WBX152" s="156"/>
      <c r="WBY152" s="155"/>
      <c r="WBZ152" s="156"/>
      <c r="WCA152" s="157"/>
      <c r="WLK152" s="153">
        <v>18</v>
      </c>
      <c r="WLL152" s="162" t="s">
        <v>58</v>
      </c>
      <c r="WLM152" s="159" t="s">
        <v>65</v>
      </c>
      <c r="WLN152" s="155" t="s">
        <v>48</v>
      </c>
      <c r="WLO152" s="155"/>
      <c r="WLP152" s="156">
        <v>2</v>
      </c>
      <c r="WLQ152" s="155"/>
      <c r="WLR152" s="156"/>
      <c r="WLS152" s="155"/>
      <c r="WLT152" s="156"/>
      <c r="WLU152" s="155"/>
      <c r="WLV152" s="156"/>
      <c r="WLW152" s="157"/>
      <c r="WVG152" s="153">
        <v>18</v>
      </c>
      <c r="WVH152" s="162" t="s">
        <v>58</v>
      </c>
      <c r="WVI152" s="159" t="s">
        <v>65</v>
      </c>
      <c r="WVJ152" s="155" t="s">
        <v>48</v>
      </c>
      <c r="WVK152" s="155"/>
      <c r="WVL152" s="156">
        <v>2</v>
      </c>
      <c r="WVM152" s="155"/>
      <c r="WVN152" s="156"/>
      <c r="WVO152" s="155"/>
      <c r="WVP152" s="156"/>
      <c r="WVQ152" s="155"/>
      <c r="WVR152" s="156"/>
      <c r="WVS152" s="157"/>
    </row>
    <row r="153" spans="1:16140" s="29" customFormat="1" ht="20.25" customHeight="1" x14ac:dyDescent="0.25">
      <c r="A153" s="23"/>
      <c r="B153" s="24"/>
      <c r="C153" s="25" t="s">
        <v>22</v>
      </c>
      <c r="D153" s="26" t="s">
        <v>14</v>
      </c>
      <c r="E153" s="98">
        <v>0.38900000000000001</v>
      </c>
      <c r="F153" s="27">
        <f>E153*$F$152</f>
        <v>0.77800000000000002</v>
      </c>
      <c r="G153" s="26"/>
      <c r="H153" s="27"/>
      <c r="I153" s="92"/>
      <c r="J153" s="15">
        <f>I153*F153</f>
        <v>0</v>
      </c>
      <c r="K153" s="26"/>
      <c r="L153" s="27"/>
      <c r="M153" s="16">
        <f t="shared" si="5"/>
        <v>0</v>
      </c>
      <c r="IU153" s="23"/>
      <c r="IV153" s="24"/>
      <c r="IW153" s="25" t="s">
        <v>13</v>
      </c>
      <c r="IX153" s="26" t="s">
        <v>14</v>
      </c>
      <c r="IY153" s="27">
        <v>0.38900000000000001</v>
      </c>
      <c r="IZ153" s="27">
        <f>IZ152*IY153</f>
        <v>0.77800000000000002</v>
      </c>
      <c r="JA153" s="26"/>
      <c r="JB153" s="27"/>
      <c r="JC153" s="92">
        <v>6</v>
      </c>
      <c r="JD153" s="27">
        <f>IZ153*JC153</f>
        <v>4.6680000000000001</v>
      </c>
      <c r="JE153" s="26"/>
      <c r="JF153" s="27"/>
      <c r="JG153" s="28">
        <f>JB153+JD153+JF153</f>
        <v>4.6680000000000001</v>
      </c>
      <c r="JH153" s="110"/>
      <c r="SQ153" s="23"/>
      <c r="SR153" s="24"/>
      <c r="SS153" s="25" t="s">
        <v>13</v>
      </c>
      <c r="ST153" s="26" t="s">
        <v>14</v>
      </c>
      <c r="SU153" s="27">
        <v>0.38900000000000001</v>
      </c>
      <c r="SV153" s="27">
        <f>SV152*SU153</f>
        <v>0.77800000000000002</v>
      </c>
      <c r="SW153" s="26"/>
      <c r="SX153" s="27"/>
      <c r="SY153" s="92">
        <v>6</v>
      </c>
      <c r="SZ153" s="27">
        <f>SV153*SY153</f>
        <v>4.6680000000000001</v>
      </c>
      <c r="TA153" s="26"/>
      <c r="TB153" s="27"/>
      <c r="TC153" s="28">
        <f>SX153+SZ153+TB153</f>
        <v>4.6680000000000001</v>
      </c>
      <c r="TD153" s="110"/>
      <c r="ACM153" s="23"/>
      <c r="ACN153" s="24"/>
      <c r="ACO153" s="25" t="s">
        <v>13</v>
      </c>
      <c r="ACP153" s="26" t="s">
        <v>14</v>
      </c>
      <c r="ACQ153" s="27">
        <v>0.38900000000000001</v>
      </c>
      <c r="ACR153" s="27">
        <f>ACR152*ACQ153</f>
        <v>0.77800000000000002</v>
      </c>
      <c r="ACS153" s="26"/>
      <c r="ACT153" s="27"/>
      <c r="ACU153" s="92">
        <v>6</v>
      </c>
      <c r="ACV153" s="27">
        <f>ACR153*ACU153</f>
        <v>4.6680000000000001</v>
      </c>
      <c r="ACW153" s="26"/>
      <c r="ACX153" s="27"/>
      <c r="ACY153" s="28">
        <f>ACT153+ACV153+ACX153</f>
        <v>4.6680000000000001</v>
      </c>
      <c r="ACZ153" s="110"/>
      <c r="AMI153" s="23"/>
      <c r="AMJ153" s="24"/>
      <c r="AMK153" s="25" t="s">
        <v>13</v>
      </c>
      <c r="AML153" s="26" t="s">
        <v>14</v>
      </c>
      <c r="AMM153" s="27">
        <v>0.38900000000000001</v>
      </c>
      <c r="AMN153" s="27">
        <f>AMN152*AMM153</f>
        <v>0.77800000000000002</v>
      </c>
      <c r="AMO153" s="26"/>
      <c r="AMP153" s="27"/>
      <c r="AMQ153" s="92">
        <v>6</v>
      </c>
      <c r="AMR153" s="27">
        <f>AMN153*AMQ153</f>
        <v>4.6680000000000001</v>
      </c>
      <c r="AMS153" s="26"/>
      <c r="AMT153" s="27"/>
      <c r="AMU153" s="28">
        <f>AMP153+AMR153+AMT153</f>
        <v>4.6680000000000001</v>
      </c>
      <c r="AMV153" s="110"/>
      <c r="AWE153" s="23"/>
      <c r="AWF153" s="24"/>
      <c r="AWG153" s="25" t="s">
        <v>13</v>
      </c>
      <c r="AWH153" s="26" t="s">
        <v>14</v>
      </c>
      <c r="AWI153" s="27">
        <v>0.38900000000000001</v>
      </c>
      <c r="AWJ153" s="27">
        <f>AWJ152*AWI153</f>
        <v>0.77800000000000002</v>
      </c>
      <c r="AWK153" s="26"/>
      <c r="AWL153" s="27"/>
      <c r="AWM153" s="92">
        <v>6</v>
      </c>
      <c r="AWN153" s="27">
        <f>AWJ153*AWM153</f>
        <v>4.6680000000000001</v>
      </c>
      <c r="AWO153" s="26"/>
      <c r="AWP153" s="27"/>
      <c r="AWQ153" s="28">
        <f>AWL153+AWN153+AWP153</f>
        <v>4.6680000000000001</v>
      </c>
      <c r="AWR153" s="110"/>
      <c r="BGA153" s="23"/>
      <c r="BGB153" s="24"/>
      <c r="BGC153" s="25" t="s">
        <v>13</v>
      </c>
      <c r="BGD153" s="26" t="s">
        <v>14</v>
      </c>
      <c r="BGE153" s="27">
        <v>0.38900000000000001</v>
      </c>
      <c r="BGF153" s="27">
        <f>BGF152*BGE153</f>
        <v>0.77800000000000002</v>
      </c>
      <c r="BGG153" s="26"/>
      <c r="BGH153" s="27"/>
      <c r="BGI153" s="92">
        <v>6</v>
      </c>
      <c r="BGJ153" s="27">
        <f>BGF153*BGI153</f>
        <v>4.6680000000000001</v>
      </c>
      <c r="BGK153" s="26"/>
      <c r="BGL153" s="27"/>
      <c r="BGM153" s="28">
        <f>BGH153+BGJ153+BGL153</f>
        <v>4.6680000000000001</v>
      </c>
      <c r="BGN153" s="110"/>
      <c r="BPW153" s="23"/>
      <c r="BPX153" s="24"/>
      <c r="BPY153" s="25" t="s">
        <v>13</v>
      </c>
      <c r="BPZ153" s="26" t="s">
        <v>14</v>
      </c>
      <c r="BQA153" s="27">
        <v>0.38900000000000001</v>
      </c>
      <c r="BQB153" s="27">
        <f>BQB152*BQA153</f>
        <v>0.77800000000000002</v>
      </c>
      <c r="BQC153" s="26"/>
      <c r="BQD153" s="27"/>
      <c r="BQE153" s="92">
        <v>6</v>
      </c>
      <c r="BQF153" s="27">
        <f>BQB153*BQE153</f>
        <v>4.6680000000000001</v>
      </c>
      <c r="BQG153" s="26"/>
      <c r="BQH153" s="27"/>
      <c r="BQI153" s="28">
        <f>BQD153+BQF153+BQH153</f>
        <v>4.6680000000000001</v>
      </c>
      <c r="BQJ153" s="110"/>
      <c r="BZS153" s="23"/>
      <c r="BZT153" s="24"/>
      <c r="BZU153" s="25" t="s">
        <v>13</v>
      </c>
      <c r="BZV153" s="26" t="s">
        <v>14</v>
      </c>
      <c r="BZW153" s="27">
        <v>0.38900000000000001</v>
      </c>
      <c r="BZX153" s="27">
        <f>BZX152*BZW153</f>
        <v>0.77800000000000002</v>
      </c>
      <c r="BZY153" s="26"/>
      <c r="BZZ153" s="27"/>
      <c r="CAA153" s="92">
        <v>6</v>
      </c>
      <c r="CAB153" s="27">
        <f>BZX153*CAA153</f>
        <v>4.6680000000000001</v>
      </c>
      <c r="CAC153" s="26"/>
      <c r="CAD153" s="27"/>
      <c r="CAE153" s="28">
        <f>BZZ153+CAB153+CAD153</f>
        <v>4.6680000000000001</v>
      </c>
      <c r="CAF153" s="110"/>
      <c r="CJO153" s="23"/>
      <c r="CJP153" s="24"/>
      <c r="CJQ153" s="25" t="s">
        <v>13</v>
      </c>
      <c r="CJR153" s="26" t="s">
        <v>14</v>
      </c>
      <c r="CJS153" s="27">
        <v>0.38900000000000001</v>
      </c>
      <c r="CJT153" s="27">
        <f>CJT152*CJS153</f>
        <v>0.77800000000000002</v>
      </c>
      <c r="CJU153" s="26"/>
      <c r="CJV153" s="27"/>
      <c r="CJW153" s="92">
        <v>6</v>
      </c>
      <c r="CJX153" s="27">
        <f>CJT153*CJW153</f>
        <v>4.6680000000000001</v>
      </c>
      <c r="CJY153" s="26"/>
      <c r="CJZ153" s="27"/>
      <c r="CKA153" s="28">
        <f>CJV153+CJX153+CJZ153</f>
        <v>4.6680000000000001</v>
      </c>
      <c r="CKB153" s="110"/>
      <c r="CTK153" s="23"/>
      <c r="CTL153" s="24"/>
      <c r="CTM153" s="25" t="s">
        <v>13</v>
      </c>
      <c r="CTN153" s="26" t="s">
        <v>14</v>
      </c>
      <c r="CTO153" s="27">
        <v>0.38900000000000001</v>
      </c>
      <c r="CTP153" s="27">
        <f>CTP152*CTO153</f>
        <v>0.77800000000000002</v>
      </c>
      <c r="CTQ153" s="26"/>
      <c r="CTR153" s="27"/>
      <c r="CTS153" s="92">
        <v>6</v>
      </c>
      <c r="CTT153" s="27">
        <f>CTP153*CTS153</f>
        <v>4.6680000000000001</v>
      </c>
      <c r="CTU153" s="26"/>
      <c r="CTV153" s="27"/>
      <c r="CTW153" s="28">
        <f>CTR153+CTT153+CTV153</f>
        <v>4.6680000000000001</v>
      </c>
      <c r="CTX153" s="110"/>
      <c r="DDG153" s="23"/>
      <c r="DDH153" s="24"/>
      <c r="DDI153" s="25" t="s">
        <v>13</v>
      </c>
      <c r="DDJ153" s="26" t="s">
        <v>14</v>
      </c>
      <c r="DDK153" s="27">
        <v>0.38900000000000001</v>
      </c>
      <c r="DDL153" s="27">
        <f>DDL152*DDK153</f>
        <v>0.77800000000000002</v>
      </c>
      <c r="DDM153" s="26"/>
      <c r="DDN153" s="27"/>
      <c r="DDO153" s="92">
        <v>6</v>
      </c>
      <c r="DDP153" s="27">
        <f>DDL153*DDO153</f>
        <v>4.6680000000000001</v>
      </c>
      <c r="DDQ153" s="26"/>
      <c r="DDR153" s="27"/>
      <c r="DDS153" s="28">
        <f>DDN153+DDP153+DDR153</f>
        <v>4.6680000000000001</v>
      </c>
      <c r="DDT153" s="110"/>
      <c r="DNC153" s="23"/>
      <c r="DND153" s="24"/>
      <c r="DNE153" s="25" t="s">
        <v>13</v>
      </c>
      <c r="DNF153" s="26" t="s">
        <v>14</v>
      </c>
      <c r="DNG153" s="27">
        <v>0.38900000000000001</v>
      </c>
      <c r="DNH153" s="27">
        <f>DNH152*DNG153</f>
        <v>0.77800000000000002</v>
      </c>
      <c r="DNI153" s="26"/>
      <c r="DNJ153" s="27"/>
      <c r="DNK153" s="92">
        <v>6</v>
      </c>
      <c r="DNL153" s="27">
        <f>DNH153*DNK153</f>
        <v>4.6680000000000001</v>
      </c>
      <c r="DNM153" s="26"/>
      <c r="DNN153" s="27"/>
      <c r="DNO153" s="28">
        <f>DNJ153+DNL153+DNN153</f>
        <v>4.6680000000000001</v>
      </c>
      <c r="DNP153" s="110"/>
      <c r="DWY153" s="23"/>
      <c r="DWZ153" s="24"/>
      <c r="DXA153" s="25" t="s">
        <v>13</v>
      </c>
      <c r="DXB153" s="26" t="s">
        <v>14</v>
      </c>
      <c r="DXC153" s="27">
        <v>0.38900000000000001</v>
      </c>
      <c r="DXD153" s="27">
        <f>DXD152*DXC153</f>
        <v>0.77800000000000002</v>
      </c>
      <c r="DXE153" s="26"/>
      <c r="DXF153" s="27"/>
      <c r="DXG153" s="92">
        <v>6</v>
      </c>
      <c r="DXH153" s="27">
        <f>DXD153*DXG153</f>
        <v>4.6680000000000001</v>
      </c>
      <c r="DXI153" s="26"/>
      <c r="DXJ153" s="27"/>
      <c r="DXK153" s="28">
        <f>DXF153+DXH153+DXJ153</f>
        <v>4.6680000000000001</v>
      </c>
      <c r="DXL153" s="110"/>
      <c r="EGU153" s="23"/>
      <c r="EGV153" s="24"/>
      <c r="EGW153" s="25" t="s">
        <v>13</v>
      </c>
      <c r="EGX153" s="26" t="s">
        <v>14</v>
      </c>
      <c r="EGY153" s="27">
        <v>0.38900000000000001</v>
      </c>
      <c r="EGZ153" s="27">
        <f>EGZ152*EGY153</f>
        <v>0.77800000000000002</v>
      </c>
      <c r="EHA153" s="26"/>
      <c r="EHB153" s="27"/>
      <c r="EHC153" s="92">
        <v>6</v>
      </c>
      <c r="EHD153" s="27">
        <f>EGZ153*EHC153</f>
        <v>4.6680000000000001</v>
      </c>
      <c r="EHE153" s="26"/>
      <c r="EHF153" s="27"/>
      <c r="EHG153" s="28">
        <f>EHB153+EHD153+EHF153</f>
        <v>4.6680000000000001</v>
      </c>
      <c r="EHH153" s="110"/>
      <c r="EQQ153" s="23"/>
      <c r="EQR153" s="24"/>
      <c r="EQS153" s="25" t="s">
        <v>13</v>
      </c>
      <c r="EQT153" s="26" t="s">
        <v>14</v>
      </c>
      <c r="EQU153" s="27">
        <v>0.38900000000000001</v>
      </c>
      <c r="EQV153" s="27">
        <f>EQV152*EQU153</f>
        <v>0.77800000000000002</v>
      </c>
      <c r="EQW153" s="26"/>
      <c r="EQX153" s="27"/>
      <c r="EQY153" s="92">
        <v>6</v>
      </c>
      <c r="EQZ153" s="27">
        <f>EQV153*EQY153</f>
        <v>4.6680000000000001</v>
      </c>
      <c r="ERA153" s="26"/>
      <c r="ERB153" s="27"/>
      <c r="ERC153" s="28">
        <f>EQX153+EQZ153+ERB153</f>
        <v>4.6680000000000001</v>
      </c>
      <c r="ERD153" s="110"/>
      <c r="FAM153" s="23"/>
      <c r="FAN153" s="24"/>
      <c r="FAO153" s="25" t="s">
        <v>13</v>
      </c>
      <c r="FAP153" s="26" t="s">
        <v>14</v>
      </c>
      <c r="FAQ153" s="27">
        <v>0.38900000000000001</v>
      </c>
      <c r="FAR153" s="27">
        <f>FAR152*FAQ153</f>
        <v>0.77800000000000002</v>
      </c>
      <c r="FAS153" s="26"/>
      <c r="FAT153" s="27"/>
      <c r="FAU153" s="92">
        <v>6</v>
      </c>
      <c r="FAV153" s="27">
        <f>FAR153*FAU153</f>
        <v>4.6680000000000001</v>
      </c>
      <c r="FAW153" s="26"/>
      <c r="FAX153" s="27"/>
      <c r="FAY153" s="28">
        <f>FAT153+FAV153+FAX153</f>
        <v>4.6680000000000001</v>
      </c>
      <c r="FAZ153" s="110"/>
      <c r="FKI153" s="23"/>
      <c r="FKJ153" s="24"/>
      <c r="FKK153" s="25" t="s">
        <v>13</v>
      </c>
      <c r="FKL153" s="26" t="s">
        <v>14</v>
      </c>
      <c r="FKM153" s="27">
        <v>0.38900000000000001</v>
      </c>
      <c r="FKN153" s="27">
        <f>FKN152*FKM153</f>
        <v>0.77800000000000002</v>
      </c>
      <c r="FKO153" s="26"/>
      <c r="FKP153" s="27"/>
      <c r="FKQ153" s="92">
        <v>6</v>
      </c>
      <c r="FKR153" s="27">
        <f>FKN153*FKQ153</f>
        <v>4.6680000000000001</v>
      </c>
      <c r="FKS153" s="26"/>
      <c r="FKT153" s="27"/>
      <c r="FKU153" s="28">
        <f>FKP153+FKR153+FKT153</f>
        <v>4.6680000000000001</v>
      </c>
      <c r="FKV153" s="110"/>
      <c r="FUE153" s="23"/>
      <c r="FUF153" s="24"/>
      <c r="FUG153" s="25" t="s">
        <v>13</v>
      </c>
      <c r="FUH153" s="26" t="s">
        <v>14</v>
      </c>
      <c r="FUI153" s="27">
        <v>0.38900000000000001</v>
      </c>
      <c r="FUJ153" s="27">
        <f>FUJ152*FUI153</f>
        <v>0.77800000000000002</v>
      </c>
      <c r="FUK153" s="26"/>
      <c r="FUL153" s="27"/>
      <c r="FUM153" s="92">
        <v>6</v>
      </c>
      <c r="FUN153" s="27">
        <f>FUJ153*FUM153</f>
        <v>4.6680000000000001</v>
      </c>
      <c r="FUO153" s="26"/>
      <c r="FUP153" s="27"/>
      <c r="FUQ153" s="28">
        <f>FUL153+FUN153+FUP153</f>
        <v>4.6680000000000001</v>
      </c>
      <c r="FUR153" s="110"/>
      <c r="GEA153" s="23"/>
      <c r="GEB153" s="24"/>
      <c r="GEC153" s="25" t="s">
        <v>13</v>
      </c>
      <c r="GED153" s="26" t="s">
        <v>14</v>
      </c>
      <c r="GEE153" s="27">
        <v>0.38900000000000001</v>
      </c>
      <c r="GEF153" s="27">
        <f>GEF152*GEE153</f>
        <v>0.77800000000000002</v>
      </c>
      <c r="GEG153" s="26"/>
      <c r="GEH153" s="27"/>
      <c r="GEI153" s="92">
        <v>6</v>
      </c>
      <c r="GEJ153" s="27">
        <f>GEF153*GEI153</f>
        <v>4.6680000000000001</v>
      </c>
      <c r="GEK153" s="26"/>
      <c r="GEL153" s="27"/>
      <c r="GEM153" s="28">
        <f>GEH153+GEJ153+GEL153</f>
        <v>4.6680000000000001</v>
      </c>
      <c r="GEN153" s="110"/>
      <c r="GNW153" s="23"/>
      <c r="GNX153" s="24"/>
      <c r="GNY153" s="25" t="s">
        <v>13</v>
      </c>
      <c r="GNZ153" s="26" t="s">
        <v>14</v>
      </c>
      <c r="GOA153" s="27">
        <v>0.38900000000000001</v>
      </c>
      <c r="GOB153" s="27">
        <f>GOB152*GOA153</f>
        <v>0.77800000000000002</v>
      </c>
      <c r="GOC153" s="26"/>
      <c r="GOD153" s="27"/>
      <c r="GOE153" s="92">
        <v>6</v>
      </c>
      <c r="GOF153" s="27">
        <f>GOB153*GOE153</f>
        <v>4.6680000000000001</v>
      </c>
      <c r="GOG153" s="26"/>
      <c r="GOH153" s="27"/>
      <c r="GOI153" s="28">
        <f>GOD153+GOF153+GOH153</f>
        <v>4.6680000000000001</v>
      </c>
      <c r="GOJ153" s="110"/>
      <c r="GXS153" s="23"/>
      <c r="GXT153" s="24"/>
      <c r="GXU153" s="25" t="s">
        <v>13</v>
      </c>
      <c r="GXV153" s="26" t="s">
        <v>14</v>
      </c>
      <c r="GXW153" s="27">
        <v>0.38900000000000001</v>
      </c>
      <c r="GXX153" s="27">
        <f>GXX152*GXW153</f>
        <v>0.77800000000000002</v>
      </c>
      <c r="GXY153" s="26"/>
      <c r="GXZ153" s="27"/>
      <c r="GYA153" s="92">
        <v>6</v>
      </c>
      <c r="GYB153" s="27">
        <f>GXX153*GYA153</f>
        <v>4.6680000000000001</v>
      </c>
      <c r="GYC153" s="26"/>
      <c r="GYD153" s="27"/>
      <c r="GYE153" s="28">
        <f>GXZ153+GYB153+GYD153</f>
        <v>4.6680000000000001</v>
      </c>
      <c r="GYF153" s="110"/>
      <c r="HHO153" s="23"/>
      <c r="HHP153" s="24"/>
      <c r="HHQ153" s="25" t="s">
        <v>13</v>
      </c>
      <c r="HHR153" s="26" t="s">
        <v>14</v>
      </c>
      <c r="HHS153" s="27">
        <v>0.38900000000000001</v>
      </c>
      <c r="HHT153" s="27">
        <f>HHT152*HHS153</f>
        <v>0.77800000000000002</v>
      </c>
      <c r="HHU153" s="26"/>
      <c r="HHV153" s="27"/>
      <c r="HHW153" s="92">
        <v>6</v>
      </c>
      <c r="HHX153" s="27">
        <f>HHT153*HHW153</f>
        <v>4.6680000000000001</v>
      </c>
      <c r="HHY153" s="26"/>
      <c r="HHZ153" s="27"/>
      <c r="HIA153" s="28">
        <f>HHV153+HHX153+HHZ153</f>
        <v>4.6680000000000001</v>
      </c>
      <c r="HIB153" s="110"/>
      <c r="HRK153" s="23"/>
      <c r="HRL153" s="24"/>
      <c r="HRM153" s="25" t="s">
        <v>13</v>
      </c>
      <c r="HRN153" s="26" t="s">
        <v>14</v>
      </c>
      <c r="HRO153" s="27">
        <v>0.38900000000000001</v>
      </c>
      <c r="HRP153" s="27">
        <f>HRP152*HRO153</f>
        <v>0.77800000000000002</v>
      </c>
      <c r="HRQ153" s="26"/>
      <c r="HRR153" s="27"/>
      <c r="HRS153" s="92">
        <v>6</v>
      </c>
      <c r="HRT153" s="27">
        <f>HRP153*HRS153</f>
        <v>4.6680000000000001</v>
      </c>
      <c r="HRU153" s="26"/>
      <c r="HRV153" s="27"/>
      <c r="HRW153" s="28">
        <f>HRR153+HRT153+HRV153</f>
        <v>4.6680000000000001</v>
      </c>
      <c r="HRX153" s="110"/>
      <c r="IBG153" s="23"/>
      <c r="IBH153" s="24"/>
      <c r="IBI153" s="25" t="s">
        <v>13</v>
      </c>
      <c r="IBJ153" s="26" t="s">
        <v>14</v>
      </c>
      <c r="IBK153" s="27">
        <v>0.38900000000000001</v>
      </c>
      <c r="IBL153" s="27">
        <f>IBL152*IBK153</f>
        <v>0.77800000000000002</v>
      </c>
      <c r="IBM153" s="26"/>
      <c r="IBN153" s="27"/>
      <c r="IBO153" s="92">
        <v>6</v>
      </c>
      <c r="IBP153" s="27">
        <f>IBL153*IBO153</f>
        <v>4.6680000000000001</v>
      </c>
      <c r="IBQ153" s="26"/>
      <c r="IBR153" s="27"/>
      <c r="IBS153" s="28">
        <f>IBN153+IBP153+IBR153</f>
        <v>4.6680000000000001</v>
      </c>
      <c r="IBT153" s="110"/>
      <c r="ILC153" s="23"/>
      <c r="ILD153" s="24"/>
      <c r="ILE153" s="25" t="s">
        <v>13</v>
      </c>
      <c r="ILF153" s="26" t="s">
        <v>14</v>
      </c>
      <c r="ILG153" s="27">
        <v>0.38900000000000001</v>
      </c>
      <c r="ILH153" s="27">
        <f>ILH152*ILG153</f>
        <v>0.77800000000000002</v>
      </c>
      <c r="ILI153" s="26"/>
      <c r="ILJ153" s="27"/>
      <c r="ILK153" s="92">
        <v>6</v>
      </c>
      <c r="ILL153" s="27">
        <f>ILH153*ILK153</f>
        <v>4.6680000000000001</v>
      </c>
      <c r="ILM153" s="26"/>
      <c r="ILN153" s="27"/>
      <c r="ILO153" s="28">
        <f>ILJ153+ILL153+ILN153</f>
        <v>4.6680000000000001</v>
      </c>
      <c r="ILP153" s="110"/>
      <c r="IUY153" s="23"/>
      <c r="IUZ153" s="24"/>
      <c r="IVA153" s="25" t="s">
        <v>13</v>
      </c>
      <c r="IVB153" s="26" t="s">
        <v>14</v>
      </c>
      <c r="IVC153" s="27">
        <v>0.38900000000000001</v>
      </c>
      <c r="IVD153" s="27">
        <f>IVD152*IVC153</f>
        <v>0.77800000000000002</v>
      </c>
      <c r="IVE153" s="26"/>
      <c r="IVF153" s="27"/>
      <c r="IVG153" s="92">
        <v>6</v>
      </c>
      <c r="IVH153" s="27">
        <f>IVD153*IVG153</f>
        <v>4.6680000000000001</v>
      </c>
      <c r="IVI153" s="26"/>
      <c r="IVJ153" s="27"/>
      <c r="IVK153" s="28">
        <f>IVF153+IVH153+IVJ153</f>
        <v>4.6680000000000001</v>
      </c>
      <c r="IVL153" s="110"/>
      <c r="JEU153" s="23"/>
      <c r="JEV153" s="24"/>
      <c r="JEW153" s="25" t="s">
        <v>13</v>
      </c>
      <c r="JEX153" s="26" t="s">
        <v>14</v>
      </c>
      <c r="JEY153" s="27">
        <v>0.38900000000000001</v>
      </c>
      <c r="JEZ153" s="27">
        <f>JEZ152*JEY153</f>
        <v>0.77800000000000002</v>
      </c>
      <c r="JFA153" s="26"/>
      <c r="JFB153" s="27"/>
      <c r="JFC153" s="92">
        <v>6</v>
      </c>
      <c r="JFD153" s="27">
        <f>JEZ153*JFC153</f>
        <v>4.6680000000000001</v>
      </c>
      <c r="JFE153" s="26"/>
      <c r="JFF153" s="27"/>
      <c r="JFG153" s="28">
        <f>JFB153+JFD153+JFF153</f>
        <v>4.6680000000000001</v>
      </c>
      <c r="JFH153" s="110"/>
      <c r="JOQ153" s="23"/>
      <c r="JOR153" s="24"/>
      <c r="JOS153" s="25" t="s">
        <v>13</v>
      </c>
      <c r="JOT153" s="26" t="s">
        <v>14</v>
      </c>
      <c r="JOU153" s="27">
        <v>0.38900000000000001</v>
      </c>
      <c r="JOV153" s="27">
        <f>JOV152*JOU153</f>
        <v>0.77800000000000002</v>
      </c>
      <c r="JOW153" s="26"/>
      <c r="JOX153" s="27"/>
      <c r="JOY153" s="92">
        <v>6</v>
      </c>
      <c r="JOZ153" s="27">
        <f>JOV153*JOY153</f>
        <v>4.6680000000000001</v>
      </c>
      <c r="JPA153" s="26"/>
      <c r="JPB153" s="27"/>
      <c r="JPC153" s="28">
        <f>JOX153+JOZ153+JPB153</f>
        <v>4.6680000000000001</v>
      </c>
      <c r="JPD153" s="110"/>
      <c r="JYM153" s="23"/>
      <c r="JYN153" s="24"/>
      <c r="JYO153" s="25" t="s">
        <v>13</v>
      </c>
      <c r="JYP153" s="26" t="s">
        <v>14</v>
      </c>
      <c r="JYQ153" s="27">
        <v>0.38900000000000001</v>
      </c>
      <c r="JYR153" s="27">
        <f>JYR152*JYQ153</f>
        <v>0.77800000000000002</v>
      </c>
      <c r="JYS153" s="26"/>
      <c r="JYT153" s="27"/>
      <c r="JYU153" s="92">
        <v>6</v>
      </c>
      <c r="JYV153" s="27">
        <f>JYR153*JYU153</f>
        <v>4.6680000000000001</v>
      </c>
      <c r="JYW153" s="26"/>
      <c r="JYX153" s="27"/>
      <c r="JYY153" s="28">
        <f>JYT153+JYV153+JYX153</f>
        <v>4.6680000000000001</v>
      </c>
      <c r="JYZ153" s="110"/>
      <c r="KII153" s="23"/>
      <c r="KIJ153" s="24"/>
      <c r="KIK153" s="25" t="s">
        <v>13</v>
      </c>
      <c r="KIL153" s="26" t="s">
        <v>14</v>
      </c>
      <c r="KIM153" s="27">
        <v>0.38900000000000001</v>
      </c>
      <c r="KIN153" s="27">
        <f>KIN152*KIM153</f>
        <v>0.77800000000000002</v>
      </c>
      <c r="KIO153" s="26"/>
      <c r="KIP153" s="27"/>
      <c r="KIQ153" s="92">
        <v>6</v>
      </c>
      <c r="KIR153" s="27">
        <f>KIN153*KIQ153</f>
        <v>4.6680000000000001</v>
      </c>
      <c r="KIS153" s="26"/>
      <c r="KIT153" s="27"/>
      <c r="KIU153" s="28">
        <f>KIP153+KIR153+KIT153</f>
        <v>4.6680000000000001</v>
      </c>
      <c r="KIV153" s="110"/>
      <c r="KSE153" s="23"/>
      <c r="KSF153" s="24"/>
      <c r="KSG153" s="25" t="s">
        <v>13</v>
      </c>
      <c r="KSH153" s="26" t="s">
        <v>14</v>
      </c>
      <c r="KSI153" s="27">
        <v>0.38900000000000001</v>
      </c>
      <c r="KSJ153" s="27">
        <f>KSJ152*KSI153</f>
        <v>0.77800000000000002</v>
      </c>
      <c r="KSK153" s="26"/>
      <c r="KSL153" s="27"/>
      <c r="KSM153" s="92">
        <v>6</v>
      </c>
      <c r="KSN153" s="27">
        <f>KSJ153*KSM153</f>
        <v>4.6680000000000001</v>
      </c>
      <c r="KSO153" s="26"/>
      <c r="KSP153" s="27"/>
      <c r="KSQ153" s="28">
        <f>KSL153+KSN153+KSP153</f>
        <v>4.6680000000000001</v>
      </c>
      <c r="KSR153" s="110"/>
      <c r="LCA153" s="23"/>
      <c r="LCB153" s="24"/>
      <c r="LCC153" s="25" t="s">
        <v>13</v>
      </c>
      <c r="LCD153" s="26" t="s">
        <v>14</v>
      </c>
      <c r="LCE153" s="27">
        <v>0.38900000000000001</v>
      </c>
      <c r="LCF153" s="27">
        <f>LCF152*LCE153</f>
        <v>0.77800000000000002</v>
      </c>
      <c r="LCG153" s="26"/>
      <c r="LCH153" s="27"/>
      <c r="LCI153" s="92">
        <v>6</v>
      </c>
      <c r="LCJ153" s="27">
        <f>LCF153*LCI153</f>
        <v>4.6680000000000001</v>
      </c>
      <c r="LCK153" s="26"/>
      <c r="LCL153" s="27"/>
      <c r="LCM153" s="28">
        <f>LCH153+LCJ153+LCL153</f>
        <v>4.6680000000000001</v>
      </c>
      <c r="LCN153" s="110"/>
      <c r="LLW153" s="23"/>
      <c r="LLX153" s="24"/>
      <c r="LLY153" s="25" t="s">
        <v>13</v>
      </c>
      <c r="LLZ153" s="26" t="s">
        <v>14</v>
      </c>
      <c r="LMA153" s="27">
        <v>0.38900000000000001</v>
      </c>
      <c r="LMB153" s="27">
        <f>LMB152*LMA153</f>
        <v>0.77800000000000002</v>
      </c>
      <c r="LMC153" s="26"/>
      <c r="LMD153" s="27"/>
      <c r="LME153" s="92">
        <v>6</v>
      </c>
      <c r="LMF153" s="27">
        <f>LMB153*LME153</f>
        <v>4.6680000000000001</v>
      </c>
      <c r="LMG153" s="26"/>
      <c r="LMH153" s="27"/>
      <c r="LMI153" s="28">
        <f>LMD153+LMF153+LMH153</f>
        <v>4.6680000000000001</v>
      </c>
      <c r="LMJ153" s="110"/>
      <c r="LVS153" s="23"/>
      <c r="LVT153" s="24"/>
      <c r="LVU153" s="25" t="s">
        <v>13</v>
      </c>
      <c r="LVV153" s="26" t="s">
        <v>14</v>
      </c>
      <c r="LVW153" s="27">
        <v>0.38900000000000001</v>
      </c>
      <c r="LVX153" s="27">
        <f>LVX152*LVW153</f>
        <v>0.77800000000000002</v>
      </c>
      <c r="LVY153" s="26"/>
      <c r="LVZ153" s="27"/>
      <c r="LWA153" s="92">
        <v>6</v>
      </c>
      <c r="LWB153" s="27">
        <f>LVX153*LWA153</f>
        <v>4.6680000000000001</v>
      </c>
      <c r="LWC153" s="26"/>
      <c r="LWD153" s="27"/>
      <c r="LWE153" s="28">
        <f>LVZ153+LWB153+LWD153</f>
        <v>4.6680000000000001</v>
      </c>
      <c r="LWF153" s="110"/>
      <c r="MFO153" s="23"/>
      <c r="MFP153" s="24"/>
      <c r="MFQ153" s="25" t="s">
        <v>13</v>
      </c>
      <c r="MFR153" s="26" t="s">
        <v>14</v>
      </c>
      <c r="MFS153" s="27">
        <v>0.38900000000000001</v>
      </c>
      <c r="MFT153" s="27">
        <f>MFT152*MFS153</f>
        <v>0.77800000000000002</v>
      </c>
      <c r="MFU153" s="26"/>
      <c r="MFV153" s="27"/>
      <c r="MFW153" s="92">
        <v>6</v>
      </c>
      <c r="MFX153" s="27">
        <f>MFT153*MFW153</f>
        <v>4.6680000000000001</v>
      </c>
      <c r="MFY153" s="26"/>
      <c r="MFZ153" s="27"/>
      <c r="MGA153" s="28">
        <f>MFV153+MFX153+MFZ153</f>
        <v>4.6680000000000001</v>
      </c>
      <c r="MGB153" s="110"/>
      <c r="MPK153" s="23"/>
      <c r="MPL153" s="24"/>
      <c r="MPM153" s="25" t="s">
        <v>13</v>
      </c>
      <c r="MPN153" s="26" t="s">
        <v>14</v>
      </c>
      <c r="MPO153" s="27">
        <v>0.38900000000000001</v>
      </c>
      <c r="MPP153" s="27">
        <f>MPP152*MPO153</f>
        <v>0.77800000000000002</v>
      </c>
      <c r="MPQ153" s="26"/>
      <c r="MPR153" s="27"/>
      <c r="MPS153" s="92">
        <v>6</v>
      </c>
      <c r="MPT153" s="27">
        <f>MPP153*MPS153</f>
        <v>4.6680000000000001</v>
      </c>
      <c r="MPU153" s="26"/>
      <c r="MPV153" s="27"/>
      <c r="MPW153" s="28">
        <f>MPR153+MPT153+MPV153</f>
        <v>4.6680000000000001</v>
      </c>
      <c r="MPX153" s="110"/>
      <c r="MZG153" s="23"/>
      <c r="MZH153" s="24"/>
      <c r="MZI153" s="25" t="s">
        <v>13</v>
      </c>
      <c r="MZJ153" s="26" t="s">
        <v>14</v>
      </c>
      <c r="MZK153" s="27">
        <v>0.38900000000000001</v>
      </c>
      <c r="MZL153" s="27">
        <f>MZL152*MZK153</f>
        <v>0.77800000000000002</v>
      </c>
      <c r="MZM153" s="26"/>
      <c r="MZN153" s="27"/>
      <c r="MZO153" s="92">
        <v>6</v>
      </c>
      <c r="MZP153" s="27">
        <f>MZL153*MZO153</f>
        <v>4.6680000000000001</v>
      </c>
      <c r="MZQ153" s="26"/>
      <c r="MZR153" s="27"/>
      <c r="MZS153" s="28">
        <f>MZN153+MZP153+MZR153</f>
        <v>4.6680000000000001</v>
      </c>
      <c r="MZT153" s="110"/>
      <c r="NJC153" s="23"/>
      <c r="NJD153" s="24"/>
      <c r="NJE153" s="25" t="s">
        <v>13</v>
      </c>
      <c r="NJF153" s="26" t="s">
        <v>14</v>
      </c>
      <c r="NJG153" s="27">
        <v>0.38900000000000001</v>
      </c>
      <c r="NJH153" s="27">
        <f>NJH152*NJG153</f>
        <v>0.77800000000000002</v>
      </c>
      <c r="NJI153" s="26"/>
      <c r="NJJ153" s="27"/>
      <c r="NJK153" s="92">
        <v>6</v>
      </c>
      <c r="NJL153" s="27">
        <f>NJH153*NJK153</f>
        <v>4.6680000000000001</v>
      </c>
      <c r="NJM153" s="26"/>
      <c r="NJN153" s="27"/>
      <c r="NJO153" s="28">
        <f>NJJ153+NJL153+NJN153</f>
        <v>4.6680000000000001</v>
      </c>
      <c r="NJP153" s="110"/>
      <c r="NSY153" s="23"/>
      <c r="NSZ153" s="24"/>
      <c r="NTA153" s="25" t="s">
        <v>13</v>
      </c>
      <c r="NTB153" s="26" t="s">
        <v>14</v>
      </c>
      <c r="NTC153" s="27">
        <v>0.38900000000000001</v>
      </c>
      <c r="NTD153" s="27">
        <f>NTD152*NTC153</f>
        <v>0.77800000000000002</v>
      </c>
      <c r="NTE153" s="26"/>
      <c r="NTF153" s="27"/>
      <c r="NTG153" s="92">
        <v>6</v>
      </c>
      <c r="NTH153" s="27">
        <f>NTD153*NTG153</f>
        <v>4.6680000000000001</v>
      </c>
      <c r="NTI153" s="26"/>
      <c r="NTJ153" s="27"/>
      <c r="NTK153" s="28">
        <f>NTF153+NTH153+NTJ153</f>
        <v>4.6680000000000001</v>
      </c>
      <c r="NTL153" s="110"/>
      <c r="OCU153" s="23"/>
      <c r="OCV153" s="24"/>
      <c r="OCW153" s="25" t="s">
        <v>13</v>
      </c>
      <c r="OCX153" s="26" t="s">
        <v>14</v>
      </c>
      <c r="OCY153" s="27">
        <v>0.38900000000000001</v>
      </c>
      <c r="OCZ153" s="27">
        <f>OCZ152*OCY153</f>
        <v>0.77800000000000002</v>
      </c>
      <c r="ODA153" s="26"/>
      <c r="ODB153" s="27"/>
      <c r="ODC153" s="92">
        <v>6</v>
      </c>
      <c r="ODD153" s="27">
        <f>OCZ153*ODC153</f>
        <v>4.6680000000000001</v>
      </c>
      <c r="ODE153" s="26"/>
      <c r="ODF153" s="27"/>
      <c r="ODG153" s="28">
        <f>ODB153+ODD153+ODF153</f>
        <v>4.6680000000000001</v>
      </c>
      <c r="ODH153" s="110"/>
      <c r="OMQ153" s="23"/>
      <c r="OMR153" s="24"/>
      <c r="OMS153" s="25" t="s">
        <v>13</v>
      </c>
      <c r="OMT153" s="26" t="s">
        <v>14</v>
      </c>
      <c r="OMU153" s="27">
        <v>0.38900000000000001</v>
      </c>
      <c r="OMV153" s="27">
        <f>OMV152*OMU153</f>
        <v>0.77800000000000002</v>
      </c>
      <c r="OMW153" s="26"/>
      <c r="OMX153" s="27"/>
      <c r="OMY153" s="92">
        <v>6</v>
      </c>
      <c r="OMZ153" s="27">
        <f>OMV153*OMY153</f>
        <v>4.6680000000000001</v>
      </c>
      <c r="ONA153" s="26"/>
      <c r="ONB153" s="27"/>
      <c r="ONC153" s="28">
        <f>OMX153+OMZ153+ONB153</f>
        <v>4.6680000000000001</v>
      </c>
      <c r="OND153" s="110"/>
      <c r="OWM153" s="23"/>
      <c r="OWN153" s="24"/>
      <c r="OWO153" s="25" t="s">
        <v>13</v>
      </c>
      <c r="OWP153" s="26" t="s">
        <v>14</v>
      </c>
      <c r="OWQ153" s="27">
        <v>0.38900000000000001</v>
      </c>
      <c r="OWR153" s="27">
        <f>OWR152*OWQ153</f>
        <v>0.77800000000000002</v>
      </c>
      <c r="OWS153" s="26"/>
      <c r="OWT153" s="27"/>
      <c r="OWU153" s="92">
        <v>6</v>
      </c>
      <c r="OWV153" s="27">
        <f>OWR153*OWU153</f>
        <v>4.6680000000000001</v>
      </c>
      <c r="OWW153" s="26"/>
      <c r="OWX153" s="27"/>
      <c r="OWY153" s="28">
        <f>OWT153+OWV153+OWX153</f>
        <v>4.6680000000000001</v>
      </c>
      <c r="OWZ153" s="110"/>
      <c r="PGI153" s="23"/>
      <c r="PGJ153" s="24"/>
      <c r="PGK153" s="25" t="s">
        <v>13</v>
      </c>
      <c r="PGL153" s="26" t="s">
        <v>14</v>
      </c>
      <c r="PGM153" s="27">
        <v>0.38900000000000001</v>
      </c>
      <c r="PGN153" s="27">
        <f>PGN152*PGM153</f>
        <v>0.77800000000000002</v>
      </c>
      <c r="PGO153" s="26"/>
      <c r="PGP153" s="27"/>
      <c r="PGQ153" s="92">
        <v>6</v>
      </c>
      <c r="PGR153" s="27">
        <f>PGN153*PGQ153</f>
        <v>4.6680000000000001</v>
      </c>
      <c r="PGS153" s="26"/>
      <c r="PGT153" s="27"/>
      <c r="PGU153" s="28">
        <f>PGP153+PGR153+PGT153</f>
        <v>4.6680000000000001</v>
      </c>
      <c r="PGV153" s="110"/>
      <c r="PQE153" s="23"/>
      <c r="PQF153" s="24"/>
      <c r="PQG153" s="25" t="s">
        <v>13</v>
      </c>
      <c r="PQH153" s="26" t="s">
        <v>14</v>
      </c>
      <c r="PQI153" s="27">
        <v>0.38900000000000001</v>
      </c>
      <c r="PQJ153" s="27">
        <f>PQJ152*PQI153</f>
        <v>0.77800000000000002</v>
      </c>
      <c r="PQK153" s="26"/>
      <c r="PQL153" s="27"/>
      <c r="PQM153" s="92">
        <v>6</v>
      </c>
      <c r="PQN153" s="27">
        <f>PQJ153*PQM153</f>
        <v>4.6680000000000001</v>
      </c>
      <c r="PQO153" s="26"/>
      <c r="PQP153" s="27"/>
      <c r="PQQ153" s="28">
        <f>PQL153+PQN153+PQP153</f>
        <v>4.6680000000000001</v>
      </c>
      <c r="PQR153" s="110"/>
      <c r="QAA153" s="23"/>
      <c r="QAB153" s="24"/>
      <c r="QAC153" s="25" t="s">
        <v>13</v>
      </c>
      <c r="QAD153" s="26" t="s">
        <v>14</v>
      </c>
      <c r="QAE153" s="27">
        <v>0.38900000000000001</v>
      </c>
      <c r="QAF153" s="27">
        <f>QAF152*QAE153</f>
        <v>0.77800000000000002</v>
      </c>
      <c r="QAG153" s="26"/>
      <c r="QAH153" s="27"/>
      <c r="QAI153" s="92">
        <v>6</v>
      </c>
      <c r="QAJ153" s="27">
        <f>QAF153*QAI153</f>
        <v>4.6680000000000001</v>
      </c>
      <c r="QAK153" s="26"/>
      <c r="QAL153" s="27"/>
      <c r="QAM153" s="28">
        <f>QAH153+QAJ153+QAL153</f>
        <v>4.6680000000000001</v>
      </c>
      <c r="QAN153" s="110"/>
      <c r="QJW153" s="23"/>
      <c r="QJX153" s="24"/>
      <c r="QJY153" s="25" t="s">
        <v>13</v>
      </c>
      <c r="QJZ153" s="26" t="s">
        <v>14</v>
      </c>
      <c r="QKA153" s="27">
        <v>0.38900000000000001</v>
      </c>
      <c r="QKB153" s="27">
        <f>QKB152*QKA153</f>
        <v>0.77800000000000002</v>
      </c>
      <c r="QKC153" s="26"/>
      <c r="QKD153" s="27"/>
      <c r="QKE153" s="92">
        <v>6</v>
      </c>
      <c r="QKF153" s="27">
        <f>QKB153*QKE153</f>
        <v>4.6680000000000001</v>
      </c>
      <c r="QKG153" s="26"/>
      <c r="QKH153" s="27"/>
      <c r="QKI153" s="28">
        <f>QKD153+QKF153+QKH153</f>
        <v>4.6680000000000001</v>
      </c>
      <c r="QKJ153" s="110"/>
      <c r="QTS153" s="23"/>
      <c r="QTT153" s="24"/>
      <c r="QTU153" s="25" t="s">
        <v>13</v>
      </c>
      <c r="QTV153" s="26" t="s">
        <v>14</v>
      </c>
      <c r="QTW153" s="27">
        <v>0.38900000000000001</v>
      </c>
      <c r="QTX153" s="27">
        <f>QTX152*QTW153</f>
        <v>0.77800000000000002</v>
      </c>
      <c r="QTY153" s="26"/>
      <c r="QTZ153" s="27"/>
      <c r="QUA153" s="92">
        <v>6</v>
      </c>
      <c r="QUB153" s="27">
        <f>QTX153*QUA153</f>
        <v>4.6680000000000001</v>
      </c>
      <c r="QUC153" s="26"/>
      <c r="QUD153" s="27"/>
      <c r="QUE153" s="28">
        <f>QTZ153+QUB153+QUD153</f>
        <v>4.6680000000000001</v>
      </c>
      <c r="QUF153" s="110"/>
      <c r="RDO153" s="23"/>
      <c r="RDP153" s="24"/>
      <c r="RDQ153" s="25" t="s">
        <v>13</v>
      </c>
      <c r="RDR153" s="26" t="s">
        <v>14</v>
      </c>
      <c r="RDS153" s="27">
        <v>0.38900000000000001</v>
      </c>
      <c r="RDT153" s="27">
        <f>RDT152*RDS153</f>
        <v>0.77800000000000002</v>
      </c>
      <c r="RDU153" s="26"/>
      <c r="RDV153" s="27"/>
      <c r="RDW153" s="92">
        <v>6</v>
      </c>
      <c r="RDX153" s="27">
        <f>RDT153*RDW153</f>
        <v>4.6680000000000001</v>
      </c>
      <c r="RDY153" s="26"/>
      <c r="RDZ153" s="27"/>
      <c r="REA153" s="28">
        <f>RDV153+RDX153+RDZ153</f>
        <v>4.6680000000000001</v>
      </c>
      <c r="REB153" s="110"/>
      <c r="RNK153" s="23"/>
      <c r="RNL153" s="24"/>
      <c r="RNM153" s="25" t="s">
        <v>13</v>
      </c>
      <c r="RNN153" s="26" t="s">
        <v>14</v>
      </c>
      <c r="RNO153" s="27">
        <v>0.38900000000000001</v>
      </c>
      <c r="RNP153" s="27">
        <f>RNP152*RNO153</f>
        <v>0.77800000000000002</v>
      </c>
      <c r="RNQ153" s="26"/>
      <c r="RNR153" s="27"/>
      <c r="RNS153" s="92">
        <v>6</v>
      </c>
      <c r="RNT153" s="27">
        <f>RNP153*RNS153</f>
        <v>4.6680000000000001</v>
      </c>
      <c r="RNU153" s="26"/>
      <c r="RNV153" s="27"/>
      <c r="RNW153" s="28">
        <f>RNR153+RNT153+RNV153</f>
        <v>4.6680000000000001</v>
      </c>
      <c r="RNX153" s="110"/>
      <c r="RXG153" s="23"/>
      <c r="RXH153" s="24"/>
      <c r="RXI153" s="25" t="s">
        <v>13</v>
      </c>
      <c r="RXJ153" s="26" t="s">
        <v>14</v>
      </c>
      <c r="RXK153" s="27">
        <v>0.38900000000000001</v>
      </c>
      <c r="RXL153" s="27">
        <f>RXL152*RXK153</f>
        <v>0.77800000000000002</v>
      </c>
      <c r="RXM153" s="26"/>
      <c r="RXN153" s="27"/>
      <c r="RXO153" s="92">
        <v>6</v>
      </c>
      <c r="RXP153" s="27">
        <f>RXL153*RXO153</f>
        <v>4.6680000000000001</v>
      </c>
      <c r="RXQ153" s="26"/>
      <c r="RXR153" s="27"/>
      <c r="RXS153" s="28">
        <f>RXN153+RXP153+RXR153</f>
        <v>4.6680000000000001</v>
      </c>
      <c r="RXT153" s="110"/>
      <c r="SHC153" s="23"/>
      <c r="SHD153" s="24"/>
      <c r="SHE153" s="25" t="s">
        <v>13</v>
      </c>
      <c r="SHF153" s="26" t="s">
        <v>14</v>
      </c>
      <c r="SHG153" s="27">
        <v>0.38900000000000001</v>
      </c>
      <c r="SHH153" s="27">
        <f>SHH152*SHG153</f>
        <v>0.77800000000000002</v>
      </c>
      <c r="SHI153" s="26"/>
      <c r="SHJ153" s="27"/>
      <c r="SHK153" s="92">
        <v>6</v>
      </c>
      <c r="SHL153" s="27">
        <f>SHH153*SHK153</f>
        <v>4.6680000000000001</v>
      </c>
      <c r="SHM153" s="26"/>
      <c r="SHN153" s="27"/>
      <c r="SHO153" s="28">
        <f>SHJ153+SHL153+SHN153</f>
        <v>4.6680000000000001</v>
      </c>
      <c r="SHP153" s="110"/>
      <c r="SQY153" s="23"/>
      <c r="SQZ153" s="24"/>
      <c r="SRA153" s="25" t="s">
        <v>13</v>
      </c>
      <c r="SRB153" s="26" t="s">
        <v>14</v>
      </c>
      <c r="SRC153" s="27">
        <v>0.38900000000000001</v>
      </c>
      <c r="SRD153" s="27">
        <f>SRD152*SRC153</f>
        <v>0.77800000000000002</v>
      </c>
      <c r="SRE153" s="26"/>
      <c r="SRF153" s="27"/>
      <c r="SRG153" s="92">
        <v>6</v>
      </c>
      <c r="SRH153" s="27">
        <f>SRD153*SRG153</f>
        <v>4.6680000000000001</v>
      </c>
      <c r="SRI153" s="26"/>
      <c r="SRJ153" s="27"/>
      <c r="SRK153" s="28">
        <f>SRF153+SRH153+SRJ153</f>
        <v>4.6680000000000001</v>
      </c>
      <c r="SRL153" s="110"/>
      <c r="TAU153" s="23"/>
      <c r="TAV153" s="24"/>
      <c r="TAW153" s="25" t="s">
        <v>13</v>
      </c>
      <c r="TAX153" s="26" t="s">
        <v>14</v>
      </c>
      <c r="TAY153" s="27">
        <v>0.38900000000000001</v>
      </c>
      <c r="TAZ153" s="27">
        <f>TAZ152*TAY153</f>
        <v>0.77800000000000002</v>
      </c>
      <c r="TBA153" s="26"/>
      <c r="TBB153" s="27"/>
      <c r="TBC153" s="92">
        <v>6</v>
      </c>
      <c r="TBD153" s="27">
        <f>TAZ153*TBC153</f>
        <v>4.6680000000000001</v>
      </c>
      <c r="TBE153" s="26"/>
      <c r="TBF153" s="27"/>
      <c r="TBG153" s="28">
        <f>TBB153+TBD153+TBF153</f>
        <v>4.6680000000000001</v>
      </c>
      <c r="TBH153" s="110"/>
      <c r="TKQ153" s="23"/>
      <c r="TKR153" s="24"/>
      <c r="TKS153" s="25" t="s">
        <v>13</v>
      </c>
      <c r="TKT153" s="26" t="s">
        <v>14</v>
      </c>
      <c r="TKU153" s="27">
        <v>0.38900000000000001</v>
      </c>
      <c r="TKV153" s="27">
        <f>TKV152*TKU153</f>
        <v>0.77800000000000002</v>
      </c>
      <c r="TKW153" s="26"/>
      <c r="TKX153" s="27"/>
      <c r="TKY153" s="92">
        <v>6</v>
      </c>
      <c r="TKZ153" s="27">
        <f>TKV153*TKY153</f>
        <v>4.6680000000000001</v>
      </c>
      <c r="TLA153" s="26"/>
      <c r="TLB153" s="27"/>
      <c r="TLC153" s="28">
        <f>TKX153+TKZ153+TLB153</f>
        <v>4.6680000000000001</v>
      </c>
      <c r="TLD153" s="110"/>
      <c r="TUM153" s="23"/>
      <c r="TUN153" s="24"/>
      <c r="TUO153" s="25" t="s">
        <v>13</v>
      </c>
      <c r="TUP153" s="26" t="s">
        <v>14</v>
      </c>
      <c r="TUQ153" s="27">
        <v>0.38900000000000001</v>
      </c>
      <c r="TUR153" s="27">
        <f>TUR152*TUQ153</f>
        <v>0.77800000000000002</v>
      </c>
      <c r="TUS153" s="26"/>
      <c r="TUT153" s="27"/>
      <c r="TUU153" s="92">
        <v>6</v>
      </c>
      <c r="TUV153" s="27">
        <f>TUR153*TUU153</f>
        <v>4.6680000000000001</v>
      </c>
      <c r="TUW153" s="26"/>
      <c r="TUX153" s="27"/>
      <c r="TUY153" s="28">
        <f>TUT153+TUV153+TUX153</f>
        <v>4.6680000000000001</v>
      </c>
      <c r="TUZ153" s="110"/>
      <c r="UEI153" s="23"/>
      <c r="UEJ153" s="24"/>
      <c r="UEK153" s="25" t="s">
        <v>13</v>
      </c>
      <c r="UEL153" s="26" t="s">
        <v>14</v>
      </c>
      <c r="UEM153" s="27">
        <v>0.38900000000000001</v>
      </c>
      <c r="UEN153" s="27">
        <f>UEN152*UEM153</f>
        <v>0.77800000000000002</v>
      </c>
      <c r="UEO153" s="26"/>
      <c r="UEP153" s="27"/>
      <c r="UEQ153" s="92">
        <v>6</v>
      </c>
      <c r="UER153" s="27">
        <f>UEN153*UEQ153</f>
        <v>4.6680000000000001</v>
      </c>
      <c r="UES153" s="26"/>
      <c r="UET153" s="27"/>
      <c r="UEU153" s="28">
        <f>UEP153+UER153+UET153</f>
        <v>4.6680000000000001</v>
      </c>
      <c r="UEV153" s="110"/>
      <c r="UOE153" s="23"/>
      <c r="UOF153" s="24"/>
      <c r="UOG153" s="25" t="s">
        <v>13</v>
      </c>
      <c r="UOH153" s="26" t="s">
        <v>14</v>
      </c>
      <c r="UOI153" s="27">
        <v>0.38900000000000001</v>
      </c>
      <c r="UOJ153" s="27">
        <f>UOJ152*UOI153</f>
        <v>0.77800000000000002</v>
      </c>
      <c r="UOK153" s="26"/>
      <c r="UOL153" s="27"/>
      <c r="UOM153" s="92">
        <v>6</v>
      </c>
      <c r="UON153" s="27">
        <f>UOJ153*UOM153</f>
        <v>4.6680000000000001</v>
      </c>
      <c r="UOO153" s="26"/>
      <c r="UOP153" s="27"/>
      <c r="UOQ153" s="28">
        <f>UOL153+UON153+UOP153</f>
        <v>4.6680000000000001</v>
      </c>
      <c r="UOR153" s="110"/>
      <c r="UYA153" s="23"/>
      <c r="UYB153" s="24"/>
      <c r="UYC153" s="25" t="s">
        <v>13</v>
      </c>
      <c r="UYD153" s="26" t="s">
        <v>14</v>
      </c>
      <c r="UYE153" s="27">
        <v>0.38900000000000001</v>
      </c>
      <c r="UYF153" s="27">
        <f>UYF152*UYE153</f>
        <v>0.77800000000000002</v>
      </c>
      <c r="UYG153" s="26"/>
      <c r="UYH153" s="27"/>
      <c r="UYI153" s="92">
        <v>6</v>
      </c>
      <c r="UYJ153" s="27">
        <f>UYF153*UYI153</f>
        <v>4.6680000000000001</v>
      </c>
      <c r="UYK153" s="26"/>
      <c r="UYL153" s="27"/>
      <c r="UYM153" s="28">
        <f>UYH153+UYJ153+UYL153</f>
        <v>4.6680000000000001</v>
      </c>
      <c r="UYN153" s="110"/>
      <c r="VHW153" s="23"/>
      <c r="VHX153" s="24"/>
      <c r="VHY153" s="25" t="s">
        <v>13</v>
      </c>
      <c r="VHZ153" s="26" t="s">
        <v>14</v>
      </c>
      <c r="VIA153" s="27">
        <v>0.38900000000000001</v>
      </c>
      <c r="VIB153" s="27">
        <f>VIB152*VIA153</f>
        <v>0.77800000000000002</v>
      </c>
      <c r="VIC153" s="26"/>
      <c r="VID153" s="27"/>
      <c r="VIE153" s="92">
        <v>6</v>
      </c>
      <c r="VIF153" s="27">
        <f>VIB153*VIE153</f>
        <v>4.6680000000000001</v>
      </c>
      <c r="VIG153" s="26"/>
      <c r="VIH153" s="27"/>
      <c r="VII153" s="28">
        <f>VID153+VIF153+VIH153</f>
        <v>4.6680000000000001</v>
      </c>
      <c r="VIJ153" s="110"/>
      <c r="VRS153" s="23"/>
      <c r="VRT153" s="24"/>
      <c r="VRU153" s="25" t="s">
        <v>13</v>
      </c>
      <c r="VRV153" s="26" t="s">
        <v>14</v>
      </c>
      <c r="VRW153" s="27">
        <v>0.38900000000000001</v>
      </c>
      <c r="VRX153" s="27">
        <f>VRX152*VRW153</f>
        <v>0.77800000000000002</v>
      </c>
      <c r="VRY153" s="26"/>
      <c r="VRZ153" s="27"/>
      <c r="VSA153" s="92">
        <v>6</v>
      </c>
      <c r="VSB153" s="27">
        <f>VRX153*VSA153</f>
        <v>4.6680000000000001</v>
      </c>
      <c r="VSC153" s="26"/>
      <c r="VSD153" s="27"/>
      <c r="VSE153" s="28">
        <f>VRZ153+VSB153+VSD153</f>
        <v>4.6680000000000001</v>
      </c>
      <c r="VSF153" s="110"/>
      <c r="WBO153" s="23"/>
      <c r="WBP153" s="24"/>
      <c r="WBQ153" s="25" t="s">
        <v>13</v>
      </c>
      <c r="WBR153" s="26" t="s">
        <v>14</v>
      </c>
      <c r="WBS153" s="27">
        <v>0.38900000000000001</v>
      </c>
      <c r="WBT153" s="27">
        <f>WBT152*WBS153</f>
        <v>0.77800000000000002</v>
      </c>
      <c r="WBU153" s="26"/>
      <c r="WBV153" s="27"/>
      <c r="WBW153" s="92">
        <v>6</v>
      </c>
      <c r="WBX153" s="27">
        <f>WBT153*WBW153</f>
        <v>4.6680000000000001</v>
      </c>
      <c r="WBY153" s="26"/>
      <c r="WBZ153" s="27"/>
      <c r="WCA153" s="28">
        <f>WBV153+WBX153+WBZ153</f>
        <v>4.6680000000000001</v>
      </c>
      <c r="WCB153" s="110"/>
      <c r="WLK153" s="23"/>
      <c r="WLL153" s="24"/>
      <c r="WLM153" s="25" t="s">
        <v>13</v>
      </c>
      <c r="WLN153" s="26" t="s">
        <v>14</v>
      </c>
      <c r="WLO153" s="27">
        <v>0.38900000000000001</v>
      </c>
      <c r="WLP153" s="27">
        <f>WLP152*WLO153</f>
        <v>0.77800000000000002</v>
      </c>
      <c r="WLQ153" s="26"/>
      <c r="WLR153" s="27"/>
      <c r="WLS153" s="92">
        <v>6</v>
      </c>
      <c r="WLT153" s="27">
        <f>WLP153*WLS153</f>
        <v>4.6680000000000001</v>
      </c>
      <c r="WLU153" s="26"/>
      <c r="WLV153" s="27"/>
      <c r="WLW153" s="28">
        <f>WLR153+WLT153+WLV153</f>
        <v>4.6680000000000001</v>
      </c>
      <c r="WLX153" s="110"/>
      <c r="WVG153" s="23"/>
      <c r="WVH153" s="24"/>
      <c r="WVI153" s="25" t="s">
        <v>13</v>
      </c>
      <c r="WVJ153" s="26" t="s">
        <v>14</v>
      </c>
      <c r="WVK153" s="27">
        <v>0.38900000000000001</v>
      </c>
      <c r="WVL153" s="27">
        <f>WVL152*WVK153</f>
        <v>0.77800000000000002</v>
      </c>
      <c r="WVM153" s="26"/>
      <c r="WVN153" s="27"/>
      <c r="WVO153" s="92">
        <v>6</v>
      </c>
      <c r="WVP153" s="27">
        <f>WVL153*WVO153</f>
        <v>4.6680000000000001</v>
      </c>
      <c r="WVQ153" s="26"/>
      <c r="WVR153" s="27"/>
      <c r="WVS153" s="28">
        <f>WVN153+WVP153+WVR153</f>
        <v>4.6680000000000001</v>
      </c>
      <c r="WVT153" s="110"/>
    </row>
    <row r="154" spans="1:16140" s="29" customFormat="1" ht="20.25" customHeight="1" x14ac:dyDescent="0.25">
      <c r="A154" s="23"/>
      <c r="B154" s="24"/>
      <c r="C154" s="94" t="s">
        <v>25</v>
      </c>
      <c r="D154" s="95" t="s">
        <v>16</v>
      </c>
      <c r="E154" s="96">
        <v>0.151</v>
      </c>
      <c r="F154" s="27">
        <f>E154*$F$152</f>
        <v>0.30199999999999999</v>
      </c>
      <c r="G154" s="96"/>
      <c r="H154" s="95"/>
      <c r="I154" s="95"/>
      <c r="J154" s="97"/>
      <c r="K154" s="88"/>
      <c r="L154" s="18">
        <f>K154*F154</f>
        <v>0</v>
      </c>
      <c r="M154" s="16">
        <f t="shared" si="5"/>
        <v>0</v>
      </c>
      <c r="IU154" s="23"/>
      <c r="IV154" s="24"/>
      <c r="IW154" s="94" t="s">
        <v>25</v>
      </c>
      <c r="IX154" s="95" t="s">
        <v>16</v>
      </c>
      <c r="IY154" s="96">
        <v>0.151</v>
      </c>
      <c r="IZ154" s="27">
        <f>IZ152*IY154</f>
        <v>0.30199999999999999</v>
      </c>
      <c r="JA154" s="95"/>
      <c r="JB154" s="95"/>
      <c r="JC154" s="95"/>
      <c r="JD154" s="97"/>
      <c r="JE154" s="88">
        <v>3.2</v>
      </c>
      <c r="JF154" s="88">
        <f>IZ154*JE154</f>
        <v>0.96640000000000004</v>
      </c>
      <c r="JG154" s="28">
        <f>JB154+JD154+JF154</f>
        <v>0.96640000000000004</v>
      </c>
      <c r="SQ154" s="23"/>
      <c r="SR154" s="24"/>
      <c r="SS154" s="94" t="s">
        <v>25</v>
      </c>
      <c r="ST154" s="95" t="s">
        <v>16</v>
      </c>
      <c r="SU154" s="96">
        <v>0.151</v>
      </c>
      <c r="SV154" s="27">
        <f>SV152*SU154</f>
        <v>0.30199999999999999</v>
      </c>
      <c r="SW154" s="95"/>
      <c r="SX154" s="95"/>
      <c r="SY154" s="95"/>
      <c r="SZ154" s="97"/>
      <c r="TA154" s="88">
        <v>3.2</v>
      </c>
      <c r="TB154" s="88">
        <f>SV154*TA154</f>
        <v>0.96640000000000004</v>
      </c>
      <c r="TC154" s="28">
        <f>SX154+SZ154+TB154</f>
        <v>0.96640000000000004</v>
      </c>
      <c r="ACM154" s="23"/>
      <c r="ACN154" s="24"/>
      <c r="ACO154" s="94" t="s">
        <v>25</v>
      </c>
      <c r="ACP154" s="95" t="s">
        <v>16</v>
      </c>
      <c r="ACQ154" s="96">
        <v>0.151</v>
      </c>
      <c r="ACR154" s="27">
        <f>ACR152*ACQ154</f>
        <v>0.30199999999999999</v>
      </c>
      <c r="ACS154" s="95"/>
      <c r="ACT154" s="95"/>
      <c r="ACU154" s="95"/>
      <c r="ACV154" s="97"/>
      <c r="ACW154" s="88">
        <v>3.2</v>
      </c>
      <c r="ACX154" s="88">
        <f>ACR154*ACW154</f>
        <v>0.96640000000000004</v>
      </c>
      <c r="ACY154" s="28">
        <f>ACT154+ACV154+ACX154</f>
        <v>0.96640000000000004</v>
      </c>
      <c r="AMI154" s="23"/>
      <c r="AMJ154" s="24"/>
      <c r="AMK154" s="94" t="s">
        <v>25</v>
      </c>
      <c r="AML154" s="95" t="s">
        <v>16</v>
      </c>
      <c r="AMM154" s="96">
        <v>0.151</v>
      </c>
      <c r="AMN154" s="27">
        <f>AMN152*AMM154</f>
        <v>0.30199999999999999</v>
      </c>
      <c r="AMO154" s="95"/>
      <c r="AMP154" s="95"/>
      <c r="AMQ154" s="95"/>
      <c r="AMR154" s="97"/>
      <c r="AMS154" s="88">
        <v>3.2</v>
      </c>
      <c r="AMT154" s="88">
        <f>AMN154*AMS154</f>
        <v>0.96640000000000004</v>
      </c>
      <c r="AMU154" s="28">
        <f>AMP154+AMR154+AMT154</f>
        <v>0.96640000000000004</v>
      </c>
      <c r="AWE154" s="23"/>
      <c r="AWF154" s="24"/>
      <c r="AWG154" s="94" t="s">
        <v>25</v>
      </c>
      <c r="AWH154" s="95" t="s">
        <v>16</v>
      </c>
      <c r="AWI154" s="96">
        <v>0.151</v>
      </c>
      <c r="AWJ154" s="27">
        <f>AWJ152*AWI154</f>
        <v>0.30199999999999999</v>
      </c>
      <c r="AWK154" s="95"/>
      <c r="AWL154" s="95"/>
      <c r="AWM154" s="95"/>
      <c r="AWN154" s="97"/>
      <c r="AWO154" s="88">
        <v>3.2</v>
      </c>
      <c r="AWP154" s="88">
        <f>AWJ154*AWO154</f>
        <v>0.96640000000000004</v>
      </c>
      <c r="AWQ154" s="28">
        <f>AWL154+AWN154+AWP154</f>
        <v>0.96640000000000004</v>
      </c>
      <c r="BGA154" s="23"/>
      <c r="BGB154" s="24"/>
      <c r="BGC154" s="94" t="s">
        <v>25</v>
      </c>
      <c r="BGD154" s="95" t="s">
        <v>16</v>
      </c>
      <c r="BGE154" s="96">
        <v>0.151</v>
      </c>
      <c r="BGF154" s="27">
        <f>BGF152*BGE154</f>
        <v>0.30199999999999999</v>
      </c>
      <c r="BGG154" s="95"/>
      <c r="BGH154" s="95"/>
      <c r="BGI154" s="95"/>
      <c r="BGJ154" s="97"/>
      <c r="BGK154" s="88">
        <v>3.2</v>
      </c>
      <c r="BGL154" s="88">
        <f>BGF154*BGK154</f>
        <v>0.96640000000000004</v>
      </c>
      <c r="BGM154" s="28">
        <f>BGH154+BGJ154+BGL154</f>
        <v>0.96640000000000004</v>
      </c>
      <c r="BPW154" s="23"/>
      <c r="BPX154" s="24"/>
      <c r="BPY154" s="94" t="s">
        <v>25</v>
      </c>
      <c r="BPZ154" s="95" t="s">
        <v>16</v>
      </c>
      <c r="BQA154" s="96">
        <v>0.151</v>
      </c>
      <c r="BQB154" s="27">
        <f>BQB152*BQA154</f>
        <v>0.30199999999999999</v>
      </c>
      <c r="BQC154" s="95"/>
      <c r="BQD154" s="95"/>
      <c r="BQE154" s="95"/>
      <c r="BQF154" s="97"/>
      <c r="BQG154" s="88">
        <v>3.2</v>
      </c>
      <c r="BQH154" s="88">
        <f>BQB154*BQG154</f>
        <v>0.96640000000000004</v>
      </c>
      <c r="BQI154" s="28">
        <f>BQD154+BQF154+BQH154</f>
        <v>0.96640000000000004</v>
      </c>
      <c r="BZS154" s="23"/>
      <c r="BZT154" s="24"/>
      <c r="BZU154" s="94" t="s">
        <v>25</v>
      </c>
      <c r="BZV154" s="95" t="s">
        <v>16</v>
      </c>
      <c r="BZW154" s="96">
        <v>0.151</v>
      </c>
      <c r="BZX154" s="27">
        <f>BZX152*BZW154</f>
        <v>0.30199999999999999</v>
      </c>
      <c r="BZY154" s="95"/>
      <c r="BZZ154" s="95"/>
      <c r="CAA154" s="95"/>
      <c r="CAB154" s="97"/>
      <c r="CAC154" s="88">
        <v>3.2</v>
      </c>
      <c r="CAD154" s="88">
        <f>BZX154*CAC154</f>
        <v>0.96640000000000004</v>
      </c>
      <c r="CAE154" s="28">
        <f>BZZ154+CAB154+CAD154</f>
        <v>0.96640000000000004</v>
      </c>
      <c r="CJO154" s="23"/>
      <c r="CJP154" s="24"/>
      <c r="CJQ154" s="94" t="s">
        <v>25</v>
      </c>
      <c r="CJR154" s="95" t="s">
        <v>16</v>
      </c>
      <c r="CJS154" s="96">
        <v>0.151</v>
      </c>
      <c r="CJT154" s="27">
        <f>CJT152*CJS154</f>
        <v>0.30199999999999999</v>
      </c>
      <c r="CJU154" s="95"/>
      <c r="CJV154" s="95"/>
      <c r="CJW154" s="95"/>
      <c r="CJX154" s="97"/>
      <c r="CJY154" s="88">
        <v>3.2</v>
      </c>
      <c r="CJZ154" s="88">
        <f>CJT154*CJY154</f>
        <v>0.96640000000000004</v>
      </c>
      <c r="CKA154" s="28">
        <f>CJV154+CJX154+CJZ154</f>
        <v>0.96640000000000004</v>
      </c>
      <c r="CTK154" s="23"/>
      <c r="CTL154" s="24"/>
      <c r="CTM154" s="94" t="s">
        <v>25</v>
      </c>
      <c r="CTN154" s="95" t="s">
        <v>16</v>
      </c>
      <c r="CTO154" s="96">
        <v>0.151</v>
      </c>
      <c r="CTP154" s="27">
        <f>CTP152*CTO154</f>
        <v>0.30199999999999999</v>
      </c>
      <c r="CTQ154" s="95"/>
      <c r="CTR154" s="95"/>
      <c r="CTS154" s="95"/>
      <c r="CTT154" s="97"/>
      <c r="CTU154" s="88">
        <v>3.2</v>
      </c>
      <c r="CTV154" s="88">
        <f>CTP154*CTU154</f>
        <v>0.96640000000000004</v>
      </c>
      <c r="CTW154" s="28">
        <f>CTR154+CTT154+CTV154</f>
        <v>0.96640000000000004</v>
      </c>
      <c r="DDG154" s="23"/>
      <c r="DDH154" s="24"/>
      <c r="DDI154" s="94" t="s">
        <v>25</v>
      </c>
      <c r="DDJ154" s="95" t="s">
        <v>16</v>
      </c>
      <c r="DDK154" s="96">
        <v>0.151</v>
      </c>
      <c r="DDL154" s="27">
        <f>DDL152*DDK154</f>
        <v>0.30199999999999999</v>
      </c>
      <c r="DDM154" s="95"/>
      <c r="DDN154" s="95"/>
      <c r="DDO154" s="95"/>
      <c r="DDP154" s="97"/>
      <c r="DDQ154" s="88">
        <v>3.2</v>
      </c>
      <c r="DDR154" s="88">
        <f>DDL154*DDQ154</f>
        <v>0.96640000000000004</v>
      </c>
      <c r="DDS154" s="28">
        <f>DDN154+DDP154+DDR154</f>
        <v>0.96640000000000004</v>
      </c>
      <c r="DNC154" s="23"/>
      <c r="DND154" s="24"/>
      <c r="DNE154" s="94" t="s">
        <v>25</v>
      </c>
      <c r="DNF154" s="95" t="s">
        <v>16</v>
      </c>
      <c r="DNG154" s="96">
        <v>0.151</v>
      </c>
      <c r="DNH154" s="27">
        <f>DNH152*DNG154</f>
        <v>0.30199999999999999</v>
      </c>
      <c r="DNI154" s="95"/>
      <c r="DNJ154" s="95"/>
      <c r="DNK154" s="95"/>
      <c r="DNL154" s="97"/>
      <c r="DNM154" s="88">
        <v>3.2</v>
      </c>
      <c r="DNN154" s="88">
        <f>DNH154*DNM154</f>
        <v>0.96640000000000004</v>
      </c>
      <c r="DNO154" s="28">
        <f>DNJ154+DNL154+DNN154</f>
        <v>0.96640000000000004</v>
      </c>
      <c r="DWY154" s="23"/>
      <c r="DWZ154" s="24"/>
      <c r="DXA154" s="94" t="s">
        <v>25</v>
      </c>
      <c r="DXB154" s="95" t="s">
        <v>16</v>
      </c>
      <c r="DXC154" s="96">
        <v>0.151</v>
      </c>
      <c r="DXD154" s="27">
        <f>DXD152*DXC154</f>
        <v>0.30199999999999999</v>
      </c>
      <c r="DXE154" s="95"/>
      <c r="DXF154" s="95"/>
      <c r="DXG154" s="95"/>
      <c r="DXH154" s="97"/>
      <c r="DXI154" s="88">
        <v>3.2</v>
      </c>
      <c r="DXJ154" s="88">
        <f>DXD154*DXI154</f>
        <v>0.96640000000000004</v>
      </c>
      <c r="DXK154" s="28">
        <f>DXF154+DXH154+DXJ154</f>
        <v>0.96640000000000004</v>
      </c>
      <c r="EGU154" s="23"/>
      <c r="EGV154" s="24"/>
      <c r="EGW154" s="94" t="s">
        <v>25</v>
      </c>
      <c r="EGX154" s="95" t="s">
        <v>16</v>
      </c>
      <c r="EGY154" s="96">
        <v>0.151</v>
      </c>
      <c r="EGZ154" s="27">
        <f>EGZ152*EGY154</f>
        <v>0.30199999999999999</v>
      </c>
      <c r="EHA154" s="95"/>
      <c r="EHB154" s="95"/>
      <c r="EHC154" s="95"/>
      <c r="EHD154" s="97"/>
      <c r="EHE154" s="88">
        <v>3.2</v>
      </c>
      <c r="EHF154" s="88">
        <f>EGZ154*EHE154</f>
        <v>0.96640000000000004</v>
      </c>
      <c r="EHG154" s="28">
        <f>EHB154+EHD154+EHF154</f>
        <v>0.96640000000000004</v>
      </c>
      <c r="EQQ154" s="23"/>
      <c r="EQR154" s="24"/>
      <c r="EQS154" s="94" t="s">
        <v>25</v>
      </c>
      <c r="EQT154" s="95" t="s">
        <v>16</v>
      </c>
      <c r="EQU154" s="96">
        <v>0.151</v>
      </c>
      <c r="EQV154" s="27">
        <f>EQV152*EQU154</f>
        <v>0.30199999999999999</v>
      </c>
      <c r="EQW154" s="95"/>
      <c r="EQX154" s="95"/>
      <c r="EQY154" s="95"/>
      <c r="EQZ154" s="97"/>
      <c r="ERA154" s="88">
        <v>3.2</v>
      </c>
      <c r="ERB154" s="88">
        <f>EQV154*ERA154</f>
        <v>0.96640000000000004</v>
      </c>
      <c r="ERC154" s="28">
        <f>EQX154+EQZ154+ERB154</f>
        <v>0.96640000000000004</v>
      </c>
      <c r="FAM154" s="23"/>
      <c r="FAN154" s="24"/>
      <c r="FAO154" s="94" t="s">
        <v>25</v>
      </c>
      <c r="FAP154" s="95" t="s">
        <v>16</v>
      </c>
      <c r="FAQ154" s="96">
        <v>0.151</v>
      </c>
      <c r="FAR154" s="27">
        <f>FAR152*FAQ154</f>
        <v>0.30199999999999999</v>
      </c>
      <c r="FAS154" s="95"/>
      <c r="FAT154" s="95"/>
      <c r="FAU154" s="95"/>
      <c r="FAV154" s="97"/>
      <c r="FAW154" s="88">
        <v>3.2</v>
      </c>
      <c r="FAX154" s="88">
        <f>FAR154*FAW154</f>
        <v>0.96640000000000004</v>
      </c>
      <c r="FAY154" s="28">
        <f>FAT154+FAV154+FAX154</f>
        <v>0.96640000000000004</v>
      </c>
      <c r="FKI154" s="23"/>
      <c r="FKJ154" s="24"/>
      <c r="FKK154" s="94" t="s">
        <v>25</v>
      </c>
      <c r="FKL154" s="95" t="s">
        <v>16</v>
      </c>
      <c r="FKM154" s="96">
        <v>0.151</v>
      </c>
      <c r="FKN154" s="27">
        <f>FKN152*FKM154</f>
        <v>0.30199999999999999</v>
      </c>
      <c r="FKO154" s="95"/>
      <c r="FKP154" s="95"/>
      <c r="FKQ154" s="95"/>
      <c r="FKR154" s="97"/>
      <c r="FKS154" s="88">
        <v>3.2</v>
      </c>
      <c r="FKT154" s="88">
        <f>FKN154*FKS154</f>
        <v>0.96640000000000004</v>
      </c>
      <c r="FKU154" s="28">
        <f>FKP154+FKR154+FKT154</f>
        <v>0.96640000000000004</v>
      </c>
      <c r="FUE154" s="23"/>
      <c r="FUF154" s="24"/>
      <c r="FUG154" s="94" t="s">
        <v>25</v>
      </c>
      <c r="FUH154" s="95" t="s">
        <v>16</v>
      </c>
      <c r="FUI154" s="96">
        <v>0.151</v>
      </c>
      <c r="FUJ154" s="27">
        <f>FUJ152*FUI154</f>
        <v>0.30199999999999999</v>
      </c>
      <c r="FUK154" s="95"/>
      <c r="FUL154" s="95"/>
      <c r="FUM154" s="95"/>
      <c r="FUN154" s="97"/>
      <c r="FUO154" s="88">
        <v>3.2</v>
      </c>
      <c r="FUP154" s="88">
        <f>FUJ154*FUO154</f>
        <v>0.96640000000000004</v>
      </c>
      <c r="FUQ154" s="28">
        <f>FUL154+FUN154+FUP154</f>
        <v>0.96640000000000004</v>
      </c>
      <c r="GEA154" s="23"/>
      <c r="GEB154" s="24"/>
      <c r="GEC154" s="94" t="s">
        <v>25</v>
      </c>
      <c r="GED154" s="95" t="s">
        <v>16</v>
      </c>
      <c r="GEE154" s="96">
        <v>0.151</v>
      </c>
      <c r="GEF154" s="27">
        <f>GEF152*GEE154</f>
        <v>0.30199999999999999</v>
      </c>
      <c r="GEG154" s="95"/>
      <c r="GEH154" s="95"/>
      <c r="GEI154" s="95"/>
      <c r="GEJ154" s="97"/>
      <c r="GEK154" s="88">
        <v>3.2</v>
      </c>
      <c r="GEL154" s="88">
        <f>GEF154*GEK154</f>
        <v>0.96640000000000004</v>
      </c>
      <c r="GEM154" s="28">
        <f>GEH154+GEJ154+GEL154</f>
        <v>0.96640000000000004</v>
      </c>
      <c r="GNW154" s="23"/>
      <c r="GNX154" s="24"/>
      <c r="GNY154" s="94" t="s">
        <v>25</v>
      </c>
      <c r="GNZ154" s="95" t="s">
        <v>16</v>
      </c>
      <c r="GOA154" s="96">
        <v>0.151</v>
      </c>
      <c r="GOB154" s="27">
        <f>GOB152*GOA154</f>
        <v>0.30199999999999999</v>
      </c>
      <c r="GOC154" s="95"/>
      <c r="GOD154" s="95"/>
      <c r="GOE154" s="95"/>
      <c r="GOF154" s="97"/>
      <c r="GOG154" s="88">
        <v>3.2</v>
      </c>
      <c r="GOH154" s="88">
        <f>GOB154*GOG154</f>
        <v>0.96640000000000004</v>
      </c>
      <c r="GOI154" s="28">
        <f>GOD154+GOF154+GOH154</f>
        <v>0.96640000000000004</v>
      </c>
      <c r="GXS154" s="23"/>
      <c r="GXT154" s="24"/>
      <c r="GXU154" s="94" t="s">
        <v>25</v>
      </c>
      <c r="GXV154" s="95" t="s">
        <v>16</v>
      </c>
      <c r="GXW154" s="96">
        <v>0.151</v>
      </c>
      <c r="GXX154" s="27">
        <f>GXX152*GXW154</f>
        <v>0.30199999999999999</v>
      </c>
      <c r="GXY154" s="95"/>
      <c r="GXZ154" s="95"/>
      <c r="GYA154" s="95"/>
      <c r="GYB154" s="97"/>
      <c r="GYC154" s="88">
        <v>3.2</v>
      </c>
      <c r="GYD154" s="88">
        <f>GXX154*GYC154</f>
        <v>0.96640000000000004</v>
      </c>
      <c r="GYE154" s="28">
        <f>GXZ154+GYB154+GYD154</f>
        <v>0.96640000000000004</v>
      </c>
      <c r="HHO154" s="23"/>
      <c r="HHP154" s="24"/>
      <c r="HHQ154" s="94" t="s">
        <v>25</v>
      </c>
      <c r="HHR154" s="95" t="s">
        <v>16</v>
      </c>
      <c r="HHS154" s="96">
        <v>0.151</v>
      </c>
      <c r="HHT154" s="27">
        <f>HHT152*HHS154</f>
        <v>0.30199999999999999</v>
      </c>
      <c r="HHU154" s="95"/>
      <c r="HHV154" s="95"/>
      <c r="HHW154" s="95"/>
      <c r="HHX154" s="97"/>
      <c r="HHY154" s="88">
        <v>3.2</v>
      </c>
      <c r="HHZ154" s="88">
        <f>HHT154*HHY154</f>
        <v>0.96640000000000004</v>
      </c>
      <c r="HIA154" s="28">
        <f>HHV154+HHX154+HHZ154</f>
        <v>0.96640000000000004</v>
      </c>
      <c r="HRK154" s="23"/>
      <c r="HRL154" s="24"/>
      <c r="HRM154" s="94" t="s">
        <v>25</v>
      </c>
      <c r="HRN154" s="95" t="s">
        <v>16</v>
      </c>
      <c r="HRO154" s="96">
        <v>0.151</v>
      </c>
      <c r="HRP154" s="27">
        <f>HRP152*HRO154</f>
        <v>0.30199999999999999</v>
      </c>
      <c r="HRQ154" s="95"/>
      <c r="HRR154" s="95"/>
      <c r="HRS154" s="95"/>
      <c r="HRT154" s="97"/>
      <c r="HRU154" s="88">
        <v>3.2</v>
      </c>
      <c r="HRV154" s="88">
        <f>HRP154*HRU154</f>
        <v>0.96640000000000004</v>
      </c>
      <c r="HRW154" s="28">
        <f>HRR154+HRT154+HRV154</f>
        <v>0.96640000000000004</v>
      </c>
      <c r="IBG154" s="23"/>
      <c r="IBH154" s="24"/>
      <c r="IBI154" s="94" t="s">
        <v>25</v>
      </c>
      <c r="IBJ154" s="95" t="s">
        <v>16</v>
      </c>
      <c r="IBK154" s="96">
        <v>0.151</v>
      </c>
      <c r="IBL154" s="27">
        <f>IBL152*IBK154</f>
        <v>0.30199999999999999</v>
      </c>
      <c r="IBM154" s="95"/>
      <c r="IBN154" s="95"/>
      <c r="IBO154" s="95"/>
      <c r="IBP154" s="97"/>
      <c r="IBQ154" s="88">
        <v>3.2</v>
      </c>
      <c r="IBR154" s="88">
        <f>IBL154*IBQ154</f>
        <v>0.96640000000000004</v>
      </c>
      <c r="IBS154" s="28">
        <f>IBN154+IBP154+IBR154</f>
        <v>0.96640000000000004</v>
      </c>
      <c r="ILC154" s="23"/>
      <c r="ILD154" s="24"/>
      <c r="ILE154" s="94" t="s">
        <v>25</v>
      </c>
      <c r="ILF154" s="95" t="s">
        <v>16</v>
      </c>
      <c r="ILG154" s="96">
        <v>0.151</v>
      </c>
      <c r="ILH154" s="27">
        <f>ILH152*ILG154</f>
        <v>0.30199999999999999</v>
      </c>
      <c r="ILI154" s="95"/>
      <c r="ILJ154" s="95"/>
      <c r="ILK154" s="95"/>
      <c r="ILL154" s="97"/>
      <c r="ILM154" s="88">
        <v>3.2</v>
      </c>
      <c r="ILN154" s="88">
        <f>ILH154*ILM154</f>
        <v>0.96640000000000004</v>
      </c>
      <c r="ILO154" s="28">
        <f>ILJ154+ILL154+ILN154</f>
        <v>0.96640000000000004</v>
      </c>
      <c r="IUY154" s="23"/>
      <c r="IUZ154" s="24"/>
      <c r="IVA154" s="94" t="s">
        <v>25</v>
      </c>
      <c r="IVB154" s="95" t="s">
        <v>16</v>
      </c>
      <c r="IVC154" s="96">
        <v>0.151</v>
      </c>
      <c r="IVD154" s="27">
        <f>IVD152*IVC154</f>
        <v>0.30199999999999999</v>
      </c>
      <c r="IVE154" s="95"/>
      <c r="IVF154" s="95"/>
      <c r="IVG154" s="95"/>
      <c r="IVH154" s="97"/>
      <c r="IVI154" s="88">
        <v>3.2</v>
      </c>
      <c r="IVJ154" s="88">
        <f>IVD154*IVI154</f>
        <v>0.96640000000000004</v>
      </c>
      <c r="IVK154" s="28">
        <f>IVF154+IVH154+IVJ154</f>
        <v>0.96640000000000004</v>
      </c>
      <c r="JEU154" s="23"/>
      <c r="JEV154" s="24"/>
      <c r="JEW154" s="94" t="s">
        <v>25</v>
      </c>
      <c r="JEX154" s="95" t="s">
        <v>16</v>
      </c>
      <c r="JEY154" s="96">
        <v>0.151</v>
      </c>
      <c r="JEZ154" s="27">
        <f>JEZ152*JEY154</f>
        <v>0.30199999999999999</v>
      </c>
      <c r="JFA154" s="95"/>
      <c r="JFB154" s="95"/>
      <c r="JFC154" s="95"/>
      <c r="JFD154" s="97"/>
      <c r="JFE154" s="88">
        <v>3.2</v>
      </c>
      <c r="JFF154" s="88">
        <f>JEZ154*JFE154</f>
        <v>0.96640000000000004</v>
      </c>
      <c r="JFG154" s="28">
        <f>JFB154+JFD154+JFF154</f>
        <v>0.96640000000000004</v>
      </c>
      <c r="JOQ154" s="23"/>
      <c r="JOR154" s="24"/>
      <c r="JOS154" s="94" t="s">
        <v>25</v>
      </c>
      <c r="JOT154" s="95" t="s">
        <v>16</v>
      </c>
      <c r="JOU154" s="96">
        <v>0.151</v>
      </c>
      <c r="JOV154" s="27">
        <f>JOV152*JOU154</f>
        <v>0.30199999999999999</v>
      </c>
      <c r="JOW154" s="95"/>
      <c r="JOX154" s="95"/>
      <c r="JOY154" s="95"/>
      <c r="JOZ154" s="97"/>
      <c r="JPA154" s="88">
        <v>3.2</v>
      </c>
      <c r="JPB154" s="88">
        <f>JOV154*JPA154</f>
        <v>0.96640000000000004</v>
      </c>
      <c r="JPC154" s="28">
        <f>JOX154+JOZ154+JPB154</f>
        <v>0.96640000000000004</v>
      </c>
      <c r="JYM154" s="23"/>
      <c r="JYN154" s="24"/>
      <c r="JYO154" s="94" t="s">
        <v>25</v>
      </c>
      <c r="JYP154" s="95" t="s">
        <v>16</v>
      </c>
      <c r="JYQ154" s="96">
        <v>0.151</v>
      </c>
      <c r="JYR154" s="27">
        <f>JYR152*JYQ154</f>
        <v>0.30199999999999999</v>
      </c>
      <c r="JYS154" s="95"/>
      <c r="JYT154" s="95"/>
      <c r="JYU154" s="95"/>
      <c r="JYV154" s="97"/>
      <c r="JYW154" s="88">
        <v>3.2</v>
      </c>
      <c r="JYX154" s="88">
        <f>JYR154*JYW154</f>
        <v>0.96640000000000004</v>
      </c>
      <c r="JYY154" s="28">
        <f>JYT154+JYV154+JYX154</f>
        <v>0.96640000000000004</v>
      </c>
      <c r="KII154" s="23"/>
      <c r="KIJ154" s="24"/>
      <c r="KIK154" s="94" t="s">
        <v>25</v>
      </c>
      <c r="KIL154" s="95" t="s">
        <v>16</v>
      </c>
      <c r="KIM154" s="96">
        <v>0.151</v>
      </c>
      <c r="KIN154" s="27">
        <f>KIN152*KIM154</f>
        <v>0.30199999999999999</v>
      </c>
      <c r="KIO154" s="95"/>
      <c r="KIP154" s="95"/>
      <c r="KIQ154" s="95"/>
      <c r="KIR154" s="97"/>
      <c r="KIS154" s="88">
        <v>3.2</v>
      </c>
      <c r="KIT154" s="88">
        <f>KIN154*KIS154</f>
        <v>0.96640000000000004</v>
      </c>
      <c r="KIU154" s="28">
        <f>KIP154+KIR154+KIT154</f>
        <v>0.96640000000000004</v>
      </c>
      <c r="KSE154" s="23"/>
      <c r="KSF154" s="24"/>
      <c r="KSG154" s="94" t="s">
        <v>25</v>
      </c>
      <c r="KSH154" s="95" t="s">
        <v>16</v>
      </c>
      <c r="KSI154" s="96">
        <v>0.151</v>
      </c>
      <c r="KSJ154" s="27">
        <f>KSJ152*KSI154</f>
        <v>0.30199999999999999</v>
      </c>
      <c r="KSK154" s="95"/>
      <c r="KSL154" s="95"/>
      <c r="KSM154" s="95"/>
      <c r="KSN154" s="97"/>
      <c r="KSO154" s="88">
        <v>3.2</v>
      </c>
      <c r="KSP154" s="88">
        <f>KSJ154*KSO154</f>
        <v>0.96640000000000004</v>
      </c>
      <c r="KSQ154" s="28">
        <f>KSL154+KSN154+KSP154</f>
        <v>0.96640000000000004</v>
      </c>
      <c r="LCA154" s="23"/>
      <c r="LCB154" s="24"/>
      <c r="LCC154" s="94" t="s">
        <v>25</v>
      </c>
      <c r="LCD154" s="95" t="s">
        <v>16</v>
      </c>
      <c r="LCE154" s="96">
        <v>0.151</v>
      </c>
      <c r="LCF154" s="27">
        <f>LCF152*LCE154</f>
        <v>0.30199999999999999</v>
      </c>
      <c r="LCG154" s="95"/>
      <c r="LCH154" s="95"/>
      <c r="LCI154" s="95"/>
      <c r="LCJ154" s="97"/>
      <c r="LCK154" s="88">
        <v>3.2</v>
      </c>
      <c r="LCL154" s="88">
        <f>LCF154*LCK154</f>
        <v>0.96640000000000004</v>
      </c>
      <c r="LCM154" s="28">
        <f>LCH154+LCJ154+LCL154</f>
        <v>0.96640000000000004</v>
      </c>
      <c r="LLW154" s="23"/>
      <c r="LLX154" s="24"/>
      <c r="LLY154" s="94" t="s">
        <v>25</v>
      </c>
      <c r="LLZ154" s="95" t="s">
        <v>16</v>
      </c>
      <c r="LMA154" s="96">
        <v>0.151</v>
      </c>
      <c r="LMB154" s="27">
        <f>LMB152*LMA154</f>
        <v>0.30199999999999999</v>
      </c>
      <c r="LMC154" s="95"/>
      <c r="LMD154" s="95"/>
      <c r="LME154" s="95"/>
      <c r="LMF154" s="97"/>
      <c r="LMG154" s="88">
        <v>3.2</v>
      </c>
      <c r="LMH154" s="88">
        <f>LMB154*LMG154</f>
        <v>0.96640000000000004</v>
      </c>
      <c r="LMI154" s="28">
        <f>LMD154+LMF154+LMH154</f>
        <v>0.96640000000000004</v>
      </c>
      <c r="LVS154" s="23"/>
      <c r="LVT154" s="24"/>
      <c r="LVU154" s="94" t="s">
        <v>25</v>
      </c>
      <c r="LVV154" s="95" t="s">
        <v>16</v>
      </c>
      <c r="LVW154" s="96">
        <v>0.151</v>
      </c>
      <c r="LVX154" s="27">
        <f>LVX152*LVW154</f>
        <v>0.30199999999999999</v>
      </c>
      <c r="LVY154" s="95"/>
      <c r="LVZ154" s="95"/>
      <c r="LWA154" s="95"/>
      <c r="LWB154" s="97"/>
      <c r="LWC154" s="88">
        <v>3.2</v>
      </c>
      <c r="LWD154" s="88">
        <f>LVX154*LWC154</f>
        <v>0.96640000000000004</v>
      </c>
      <c r="LWE154" s="28">
        <f>LVZ154+LWB154+LWD154</f>
        <v>0.96640000000000004</v>
      </c>
      <c r="MFO154" s="23"/>
      <c r="MFP154" s="24"/>
      <c r="MFQ154" s="94" t="s">
        <v>25</v>
      </c>
      <c r="MFR154" s="95" t="s">
        <v>16</v>
      </c>
      <c r="MFS154" s="96">
        <v>0.151</v>
      </c>
      <c r="MFT154" s="27">
        <f>MFT152*MFS154</f>
        <v>0.30199999999999999</v>
      </c>
      <c r="MFU154" s="95"/>
      <c r="MFV154" s="95"/>
      <c r="MFW154" s="95"/>
      <c r="MFX154" s="97"/>
      <c r="MFY154" s="88">
        <v>3.2</v>
      </c>
      <c r="MFZ154" s="88">
        <f>MFT154*MFY154</f>
        <v>0.96640000000000004</v>
      </c>
      <c r="MGA154" s="28">
        <f>MFV154+MFX154+MFZ154</f>
        <v>0.96640000000000004</v>
      </c>
      <c r="MPK154" s="23"/>
      <c r="MPL154" s="24"/>
      <c r="MPM154" s="94" t="s">
        <v>25</v>
      </c>
      <c r="MPN154" s="95" t="s">
        <v>16</v>
      </c>
      <c r="MPO154" s="96">
        <v>0.151</v>
      </c>
      <c r="MPP154" s="27">
        <f>MPP152*MPO154</f>
        <v>0.30199999999999999</v>
      </c>
      <c r="MPQ154" s="95"/>
      <c r="MPR154" s="95"/>
      <c r="MPS154" s="95"/>
      <c r="MPT154" s="97"/>
      <c r="MPU154" s="88">
        <v>3.2</v>
      </c>
      <c r="MPV154" s="88">
        <f>MPP154*MPU154</f>
        <v>0.96640000000000004</v>
      </c>
      <c r="MPW154" s="28">
        <f>MPR154+MPT154+MPV154</f>
        <v>0.96640000000000004</v>
      </c>
      <c r="MZG154" s="23"/>
      <c r="MZH154" s="24"/>
      <c r="MZI154" s="94" t="s">
        <v>25</v>
      </c>
      <c r="MZJ154" s="95" t="s">
        <v>16</v>
      </c>
      <c r="MZK154" s="96">
        <v>0.151</v>
      </c>
      <c r="MZL154" s="27">
        <f>MZL152*MZK154</f>
        <v>0.30199999999999999</v>
      </c>
      <c r="MZM154" s="95"/>
      <c r="MZN154" s="95"/>
      <c r="MZO154" s="95"/>
      <c r="MZP154" s="97"/>
      <c r="MZQ154" s="88">
        <v>3.2</v>
      </c>
      <c r="MZR154" s="88">
        <f>MZL154*MZQ154</f>
        <v>0.96640000000000004</v>
      </c>
      <c r="MZS154" s="28">
        <f>MZN154+MZP154+MZR154</f>
        <v>0.96640000000000004</v>
      </c>
      <c r="NJC154" s="23"/>
      <c r="NJD154" s="24"/>
      <c r="NJE154" s="94" t="s">
        <v>25</v>
      </c>
      <c r="NJF154" s="95" t="s">
        <v>16</v>
      </c>
      <c r="NJG154" s="96">
        <v>0.151</v>
      </c>
      <c r="NJH154" s="27">
        <f>NJH152*NJG154</f>
        <v>0.30199999999999999</v>
      </c>
      <c r="NJI154" s="95"/>
      <c r="NJJ154" s="95"/>
      <c r="NJK154" s="95"/>
      <c r="NJL154" s="97"/>
      <c r="NJM154" s="88">
        <v>3.2</v>
      </c>
      <c r="NJN154" s="88">
        <f>NJH154*NJM154</f>
        <v>0.96640000000000004</v>
      </c>
      <c r="NJO154" s="28">
        <f>NJJ154+NJL154+NJN154</f>
        <v>0.96640000000000004</v>
      </c>
      <c r="NSY154" s="23"/>
      <c r="NSZ154" s="24"/>
      <c r="NTA154" s="94" t="s">
        <v>25</v>
      </c>
      <c r="NTB154" s="95" t="s">
        <v>16</v>
      </c>
      <c r="NTC154" s="96">
        <v>0.151</v>
      </c>
      <c r="NTD154" s="27">
        <f>NTD152*NTC154</f>
        <v>0.30199999999999999</v>
      </c>
      <c r="NTE154" s="95"/>
      <c r="NTF154" s="95"/>
      <c r="NTG154" s="95"/>
      <c r="NTH154" s="97"/>
      <c r="NTI154" s="88">
        <v>3.2</v>
      </c>
      <c r="NTJ154" s="88">
        <f>NTD154*NTI154</f>
        <v>0.96640000000000004</v>
      </c>
      <c r="NTK154" s="28">
        <f>NTF154+NTH154+NTJ154</f>
        <v>0.96640000000000004</v>
      </c>
      <c r="OCU154" s="23"/>
      <c r="OCV154" s="24"/>
      <c r="OCW154" s="94" t="s">
        <v>25</v>
      </c>
      <c r="OCX154" s="95" t="s">
        <v>16</v>
      </c>
      <c r="OCY154" s="96">
        <v>0.151</v>
      </c>
      <c r="OCZ154" s="27">
        <f>OCZ152*OCY154</f>
        <v>0.30199999999999999</v>
      </c>
      <c r="ODA154" s="95"/>
      <c r="ODB154" s="95"/>
      <c r="ODC154" s="95"/>
      <c r="ODD154" s="97"/>
      <c r="ODE154" s="88">
        <v>3.2</v>
      </c>
      <c r="ODF154" s="88">
        <f>OCZ154*ODE154</f>
        <v>0.96640000000000004</v>
      </c>
      <c r="ODG154" s="28">
        <f>ODB154+ODD154+ODF154</f>
        <v>0.96640000000000004</v>
      </c>
      <c r="OMQ154" s="23"/>
      <c r="OMR154" s="24"/>
      <c r="OMS154" s="94" t="s">
        <v>25</v>
      </c>
      <c r="OMT154" s="95" t="s">
        <v>16</v>
      </c>
      <c r="OMU154" s="96">
        <v>0.151</v>
      </c>
      <c r="OMV154" s="27">
        <f>OMV152*OMU154</f>
        <v>0.30199999999999999</v>
      </c>
      <c r="OMW154" s="95"/>
      <c r="OMX154" s="95"/>
      <c r="OMY154" s="95"/>
      <c r="OMZ154" s="97"/>
      <c r="ONA154" s="88">
        <v>3.2</v>
      </c>
      <c r="ONB154" s="88">
        <f>OMV154*ONA154</f>
        <v>0.96640000000000004</v>
      </c>
      <c r="ONC154" s="28">
        <f>OMX154+OMZ154+ONB154</f>
        <v>0.96640000000000004</v>
      </c>
      <c r="OWM154" s="23"/>
      <c r="OWN154" s="24"/>
      <c r="OWO154" s="94" t="s">
        <v>25</v>
      </c>
      <c r="OWP154" s="95" t="s">
        <v>16</v>
      </c>
      <c r="OWQ154" s="96">
        <v>0.151</v>
      </c>
      <c r="OWR154" s="27">
        <f>OWR152*OWQ154</f>
        <v>0.30199999999999999</v>
      </c>
      <c r="OWS154" s="95"/>
      <c r="OWT154" s="95"/>
      <c r="OWU154" s="95"/>
      <c r="OWV154" s="97"/>
      <c r="OWW154" s="88">
        <v>3.2</v>
      </c>
      <c r="OWX154" s="88">
        <f>OWR154*OWW154</f>
        <v>0.96640000000000004</v>
      </c>
      <c r="OWY154" s="28">
        <f>OWT154+OWV154+OWX154</f>
        <v>0.96640000000000004</v>
      </c>
      <c r="PGI154" s="23"/>
      <c r="PGJ154" s="24"/>
      <c r="PGK154" s="94" t="s">
        <v>25</v>
      </c>
      <c r="PGL154" s="95" t="s">
        <v>16</v>
      </c>
      <c r="PGM154" s="96">
        <v>0.151</v>
      </c>
      <c r="PGN154" s="27">
        <f>PGN152*PGM154</f>
        <v>0.30199999999999999</v>
      </c>
      <c r="PGO154" s="95"/>
      <c r="PGP154" s="95"/>
      <c r="PGQ154" s="95"/>
      <c r="PGR154" s="97"/>
      <c r="PGS154" s="88">
        <v>3.2</v>
      </c>
      <c r="PGT154" s="88">
        <f>PGN154*PGS154</f>
        <v>0.96640000000000004</v>
      </c>
      <c r="PGU154" s="28">
        <f>PGP154+PGR154+PGT154</f>
        <v>0.96640000000000004</v>
      </c>
      <c r="PQE154" s="23"/>
      <c r="PQF154" s="24"/>
      <c r="PQG154" s="94" t="s">
        <v>25</v>
      </c>
      <c r="PQH154" s="95" t="s">
        <v>16</v>
      </c>
      <c r="PQI154" s="96">
        <v>0.151</v>
      </c>
      <c r="PQJ154" s="27">
        <f>PQJ152*PQI154</f>
        <v>0.30199999999999999</v>
      </c>
      <c r="PQK154" s="95"/>
      <c r="PQL154" s="95"/>
      <c r="PQM154" s="95"/>
      <c r="PQN154" s="97"/>
      <c r="PQO154" s="88">
        <v>3.2</v>
      </c>
      <c r="PQP154" s="88">
        <f>PQJ154*PQO154</f>
        <v>0.96640000000000004</v>
      </c>
      <c r="PQQ154" s="28">
        <f>PQL154+PQN154+PQP154</f>
        <v>0.96640000000000004</v>
      </c>
      <c r="QAA154" s="23"/>
      <c r="QAB154" s="24"/>
      <c r="QAC154" s="94" t="s">
        <v>25</v>
      </c>
      <c r="QAD154" s="95" t="s">
        <v>16</v>
      </c>
      <c r="QAE154" s="96">
        <v>0.151</v>
      </c>
      <c r="QAF154" s="27">
        <f>QAF152*QAE154</f>
        <v>0.30199999999999999</v>
      </c>
      <c r="QAG154" s="95"/>
      <c r="QAH154" s="95"/>
      <c r="QAI154" s="95"/>
      <c r="QAJ154" s="97"/>
      <c r="QAK154" s="88">
        <v>3.2</v>
      </c>
      <c r="QAL154" s="88">
        <f>QAF154*QAK154</f>
        <v>0.96640000000000004</v>
      </c>
      <c r="QAM154" s="28">
        <f>QAH154+QAJ154+QAL154</f>
        <v>0.96640000000000004</v>
      </c>
      <c r="QJW154" s="23"/>
      <c r="QJX154" s="24"/>
      <c r="QJY154" s="94" t="s">
        <v>25</v>
      </c>
      <c r="QJZ154" s="95" t="s">
        <v>16</v>
      </c>
      <c r="QKA154" s="96">
        <v>0.151</v>
      </c>
      <c r="QKB154" s="27">
        <f>QKB152*QKA154</f>
        <v>0.30199999999999999</v>
      </c>
      <c r="QKC154" s="95"/>
      <c r="QKD154" s="95"/>
      <c r="QKE154" s="95"/>
      <c r="QKF154" s="97"/>
      <c r="QKG154" s="88">
        <v>3.2</v>
      </c>
      <c r="QKH154" s="88">
        <f>QKB154*QKG154</f>
        <v>0.96640000000000004</v>
      </c>
      <c r="QKI154" s="28">
        <f>QKD154+QKF154+QKH154</f>
        <v>0.96640000000000004</v>
      </c>
      <c r="QTS154" s="23"/>
      <c r="QTT154" s="24"/>
      <c r="QTU154" s="94" t="s">
        <v>25</v>
      </c>
      <c r="QTV154" s="95" t="s">
        <v>16</v>
      </c>
      <c r="QTW154" s="96">
        <v>0.151</v>
      </c>
      <c r="QTX154" s="27">
        <f>QTX152*QTW154</f>
        <v>0.30199999999999999</v>
      </c>
      <c r="QTY154" s="95"/>
      <c r="QTZ154" s="95"/>
      <c r="QUA154" s="95"/>
      <c r="QUB154" s="97"/>
      <c r="QUC154" s="88">
        <v>3.2</v>
      </c>
      <c r="QUD154" s="88">
        <f>QTX154*QUC154</f>
        <v>0.96640000000000004</v>
      </c>
      <c r="QUE154" s="28">
        <f>QTZ154+QUB154+QUD154</f>
        <v>0.96640000000000004</v>
      </c>
      <c r="RDO154" s="23"/>
      <c r="RDP154" s="24"/>
      <c r="RDQ154" s="94" t="s">
        <v>25</v>
      </c>
      <c r="RDR154" s="95" t="s">
        <v>16</v>
      </c>
      <c r="RDS154" s="96">
        <v>0.151</v>
      </c>
      <c r="RDT154" s="27">
        <f>RDT152*RDS154</f>
        <v>0.30199999999999999</v>
      </c>
      <c r="RDU154" s="95"/>
      <c r="RDV154" s="95"/>
      <c r="RDW154" s="95"/>
      <c r="RDX154" s="97"/>
      <c r="RDY154" s="88">
        <v>3.2</v>
      </c>
      <c r="RDZ154" s="88">
        <f>RDT154*RDY154</f>
        <v>0.96640000000000004</v>
      </c>
      <c r="REA154" s="28">
        <f>RDV154+RDX154+RDZ154</f>
        <v>0.96640000000000004</v>
      </c>
      <c r="RNK154" s="23"/>
      <c r="RNL154" s="24"/>
      <c r="RNM154" s="94" t="s">
        <v>25</v>
      </c>
      <c r="RNN154" s="95" t="s">
        <v>16</v>
      </c>
      <c r="RNO154" s="96">
        <v>0.151</v>
      </c>
      <c r="RNP154" s="27">
        <f>RNP152*RNO154</f>
        <v>0.30199999999999999</v>
      </c>
      <c r="RNQ154" s="95"/>
      <c r="RNR154" s="95"/>
      <c r="RNS154" s="95"/>
      <c r="RNT154" s="97"/>
      <c r="RNU154" s="88">
        <v>3.2</v>
      </c>
      <c r="RNV154" s="88">
        <f>RNP154*RNU154</f>
        <v>0.96640000000000004</v>
      </c>
      <c r="RNW154" s="28">
        <f>RNR154+RNT154+RNV154</f>
        <v>0.96640000000000004</v>
      </c>
      <c r="RXG154" s="23"/>
      <c r="RXH154" s="24"/>
      <c r="RXI154" s="94" t="s">
        <v>25</v>
      </c>
      <c r="RXJ154" s="95" t="s">
        <v>16</v>
      </c>
      <c r="RXK154" s="96">
        <v>0.151</v>
      </c>
      <c r="RXL154" s="27">
        <f>RXL152*RXK154</f>
        <v>0.30199999999999999</v>
      </c>
      <c r="RXM154" s="95"/>
      <c r="RXN154" s="95"/>
      <c r="RXO154" s="95"/>
      <c r="RXP154" s="97"/>
      <c r="RXQ154" s="88">
        <v>3.2</v>
      </c>
      <c r="RXR154" s="88">
        <f>RXL154*RXQ154</f>
        <v>0.96640000000000004</v>
      </c>
      <c r="RXS154" s="28">
        <f>RXN154+RXP154+RXR154</f>
        <v>0.96640000000000004</v>
      </c>
      <c r="SHC154" s="23"/>
      <c r="SHD154" s="24"/>
      <c r="SHE154" s="94" t="s">
        <v>25</v>
      </c>
      <c r="SHF154" s="95" t="s">
        <v>16</v>
      </c>
      <c r="SHG154" s="96">
        <v>0.151</v>
      </c>
      <c r="SHH154" s="27">
        <f>SHH152*SHG154</f>
        <v>0.30199999999999999</v>
      </c>
      <c r="SHI154" s="95"/>
      <c r="SHJ154" s="95"/>
      <c r="SHK154" s="95"/>
      <c r="SHL154" s="97"/>
      <c r="SHM154" s="88">
        <v>3.2</v>
      </c>
      <c r="SHN154" s="88">
        <f>SHH154*SHM154</f>
        <v>0.96640000000000004</v>
      </c>
      <c r="SHO154" s="28">
        <f>SHJ154+SHL154+SHN154</f>
        <v>0.96640000000000004</v>
      </c>
      <c r="SQY154" s="23"/>
      <c r="SQZ154" s="24"/>
      <c r="SRA154" s="94" t="s">
        <v>25</v>
      </c>
      <c r="SRB154" s="95" t="s">
        <v>16</v>
      </c>
      <c r="SRC154" s="96">
        <v>0.151</v>
      </c>
      <c r="SRD154" s="27">
        <f>SRD152*SRC154</f>
        <v>0.30199999999999999</v>
      </c>
      <c r="SRE154" s="95"/>
      <c r="SRF154" s="95"/>
      <c r="SRG154" s="95"/>
      <c r="SRH154" s="97"/>
      <c r="SRI154" s="88">
        <v>3.2</v>
      </c>
      <c r="SRJ154" s="88">
        <f>SRD154*SRI154</f>
        <v>0.96640000000000004</v>
      </c>
      <c r="SRK154" s="28">
        <f>SRF154+SRH154+SRJ154</f>
        <v>0.96640000000000004</v>
      </c>
      <c r="TAU154" s="23"/>
      <c r="TAV154" s="24"/>
      <c r="TAW154" s="94" t="s">
        <v>25</v>
      </c>
      <c r="TAX154" s="95" t="s">
        <v>16</v>
      </c>
      <c r="TAY154" s="96">
        <v>0.151</v>
      </c>
      <c r="TAZ154" s="27">
        <f>TAZ152*TAY154</f>
        <v>0.30199999999999999</v>
      </c>
      <c r="TBA154" s="95"/>
      <c r="TBB154" s="95"/>
      <c r="TBC154" s="95"/>
      <c r="TBD154" s="97"/>
      <c r="TBE154" s="88">
        <v>3.2</v>
      </c>
      <c r="TBF154" s="88">
        <f>TAZ154*TBE154</f>
        <v>0.96640000000000004</v>
      </c>
      <c r="TBG154" s="28">
        <f>TBB154+TBD154+TBF154</f>
        <v>0.96640000000000004</v>
      </c>
      <c r="TKQ154" s="23"/>
      <c r="TKR154" s="24"/>
      <c r="TKS154" s="94" t="s">
        <v>25</v>
      </c>
      <c r="TKT154" s="95" t="s">
        <v>16</v>
      </c>
      <c r="TKU154" s="96">
        <v>0.151</v>
      </c>
      <c r="TKV154" s="27">
        <f>TKV152*TKU154</f>
        <v>0.30199999999999999</v>
      </c>
      <c r="TKW154" s="95"/>
      <c r="TKX154" s="95"/>
      <c r="TKY154" s="95"/>
      <c r="TKZ154" s="97"/>
      <c r="TLA154" s="88">
        <v>3.2</v>
      </c>
      <c r="TLB154" s="88">
        <f>TKV154*TLA154</f>
        <v>0.96640000000000004</v>
      </c>
      <c r="TLC154" s="28">
        <f>TKX154+TKZ154+TLB154</f>
        <v>0.96640000000000004</v>
      </c>
      <c r="TUM154" s="23"/>
      <c r="TUN154" s="24"/>
      <c r="TUO154" s="94" t="s">
        <v>25</v>
      </c>
      <c r="TUP154" s="95" t="s">
        <v>16</v>
      </c>
      <c r="TUQ154" s="96">
        <v>0.151</v>
      </c>
      <c r="TUR154" s="27">
        <f>TUR152*TUQ154</f>
        <v>0.30199999999999999</v>
      </c>
      <c r="TUS154" s="95"/>
      <c r="TUT154" s="95"/>
      <c r="TUU154" s="95"/>
      <c r="TUV154" s="97"/>
      <c r="TUW154" s="88">
        <v>3.2</v>
      </c>
      <c r="TUX154" s="88">
        <f>TUR154*TUW154</f>
        <v>0.96640000000000004</v>
      </c>
      <c r="TUY154" s="28">
        <f>TUT154+TUV154+TUX154</f>
        <v>0.96640000000000004</v>
      </c>
      <c r="UEI154" s="23"/>
      <c r="UEJ154" s="24"/>
      <c r="UEK154" s="94" t="s">
        <v>25</v>
      </c>
      <c r="UEL154" s="95" t="s">
        <v>16</v>
      </c>
      <c r="UEM154" s="96">
        <v>0.151</v>
      </c>
      <c r="UEN154" s="27">
        <f>UEN152*UEM154</f>
        <v>0.30199999999999999</v>
      </c>
      <c r="UEO154" s="95"/>
      <c r="UEP154" s="95"/>
      <c r="UEQ154" s="95"/>
      <c r="UER154" s="97"/>
      <c r="UES154" s="88">
        <v>3.2</v>
      </c>
      <c r="UET154" s="88">
        <f>UEN154*UES154</f>
        <v>0.96640000000000004</v>
      </c>
      <c r="UEU154" s="28">
        <f>UEP154+UER154+UET154</f>
        <v>0.96640000000000004</v>
      </c>
      <c r="UOE154" s="23"/>
      <c r="UOF154" s="24"/>
      <c r="UOG154" s="94" t="s">
        <v>25</v>
      </c>
      <c r="UOH154" s="95" t="s">
        <v>16</v>
      </c>
      <c r="UOI154" s="96">
        <v>0.151</v>
      </c>
      <c r="UOJ154" s="27">
        <f>UOJ152*UOI154</f>
        <v>0.30199999999999999</v>
      </c>
      <c r="UOK154" s="95"/>
      <c r="UOL154" s="95"/>
      <c r="UOM154" s="95"/>
      <c r="UON154" s="97"/>
      <c r="UOO154" s="88">
        <v>3.2</v>
      </c>
      <c r="UOP154" s="88">
        <f>UOJ154*UOO154</f>
        <v>0.96640000000000004</v>
      </c>
      <c r="UOQ154" s="28">
        <f>UOL154+UON154+UOP154</f>
        <v>0.96640000000000004</v>
      </c>
      <c r="UYA154" s="23"/>
      <c r="UYB154" s="24"/>
      <c r="UYC154" s="94" t="s">
        <v>25</v>
      </c>
      <c r="UYD154" s="95" t="s">
        <v>16</v>
      </c>
      <c r="UYE154" s="96">
        <v>0.151</v>
      </c>
      <c r="UYF154" s="27">
        <f>UYF152*UYE154</f>
        <v>0.30199999999999999</v>
      </c>
      <c r="UYG154" s="95"/>
      <c r="UYH154" s="95"/>
      <c r="UYI154" s="95"/>
      <c r="UYJ154" s="97"/>
      <c r="UYK154" s="88">
        <v>3.2</v>
      </c>
      <c r="UYL154" s="88">
        <f>UYF154*UYK154</f>
        <v>0.96640000000000004</v>
      </c>
      <c r="UYM154" s="28">
        <f>UYH154+UYJ154+UYL154</f>
        <v>0.96640000000000004</v>
      </c>
      <c r="VHW154" s="23"/>
      <c r="VHX154" s="24"/>
      <c r="VHY154" s="94" t="s">
        <v>25</v>
      </c>
      <c r="VHZ154" s="95" t="s">
        <v>16</v>
      </c>
      <c r="VIA154" s="96">
        <v>0.151</v>
      </c>
      <c r="VIB154" s="27">
        <f>VIB152*VIA154</f>
        <v>0.30199999999999999</v>
      </c>
      <c r="VIC154" s="95"/>
      <c r="VID154" s="95"/>
      <c r="VIE154" s="95"/>
      <c r="VIF154" s="97"/>
      <c r="VIG154" s="88">
        <v>3.2</v>
      </c>
      <c r="VIH154" s="88">
        <f>VIB154*VIG154</f>
        <v>0.96640000000000004</v>
      </c>
      <c r="VII154" s="28">
        <f>VID154+VIF154+VIH154</f>
        <v>0.96640000000000004</v>
      </c>
      <c r="VRS154" s="23"/>
      <c r="VRT154" s="24"/>
      <c r="VRU154" s="94" t="s">
        <v>25</v>
      </c>
      <c r="VRV154" s="95" t="s">
        <v>16</v>
      </c>
      <c r="VRW154" s="96">
        <v>0.151</v>
      </c>
      <c r="VRX154" s="27">
        <f>VRX152*VRW154</f>
        <v>0.30199999999999999</v>
      </c>
      <c r="VRY154" s="95"/>
      <c r="VRZ154" s="95"/>
      <c r="VSA154" s="95"/>
      <c r="VSB154" s="97"/>
      <c r="VSC154" s="88">
        <v>3.2</v>
      </c>
      <c r="VSD154" s="88">
        <f>VRX154*VSC154</f>
        <v>0.96640000000000004</v>
      </c>
      <c r="VSE154" s="28">
        <f>VRZ154+VSB154+VSD154</f>
        <v>0.96640000000000004</v>
      </c>
      <c r="WBO154" s="23"/>
      <c r="WBP154" s="24"/>
      <c r="WBQ154" s="94" t="s">
        <v>25</v>
      </c>
      <c r="WBR154" s="95" t="s">
        <v>16</v>
      </c>
      <c r="WBS154" s="96">
        <v>0.151</v>
      </c>
      <c r="WBT154" s="27">
        <f>WBT152*WBS154</f>
        <v>0.30199999999999999</v>
      </c>
      <c r="WBU154" s="95"/>
      <c r="WBV154" s="95"/>
      <c r="WBW154" s="95"/>
      <c r="WBX154" s="97"/>
      <c r="WBY154" s="88">
        <v>3.2</v>
      </c>
      <c r="WBZ154" s="88">
        <f>WBT154*WBY154</f>
        <v>0.96640000000000004</v>
      </c>
      <c r="WCA154" s="28">
        <f>WBV154+WBX154+WBZ154</f>
        <v>0.96640000000000004</v>
      </c>
      <c r="WLK154" s="23"/>
      <c r="WLL154" s="24"/>
      <c r="WLM154" s="94" t="s">
        <v>25</v>
      </c>
      <c r="WLN154" s="95" t="s">
        <v>16</v>
      </c>
      <c r="WLO154" s="96">
        <v>0.151</v>
      </c>
      <c r="WLP154" s="27">
        <f>WLP152*WLO154</f>
        <v>0.30199999999999999</v>
      </c>
      <c r="WLQ154" s="95"/>
      <c r="WLR154" s="95"/>
      <c r="WLS154" s="95"/>
      <c r="WLT154" s="97"/>
      <c r="WLU154" s="88">
        <v>3.2</v>
      </c>
      <c r="WLV154" s="88">
        <f>WLP154*WLU154</f>
        <v>0.96640000000000004</v>
      </c>
      <c r="WLW154" s="28">
        <f>WLR154+WLT154+WLV154</f>
        <v>0.96640000000000004</v>
      </c>
      <c r="WVG154" s="23"/>
      <c r="WVH154" s="24"/>
      <c r="WVI154" s="94" t="s">
        <v>25</v>
      </c>
      <c r="WVJ154" s="95" t="s">
        <v>16</v>
      </c>
      <c r="WVK154" s="96">
        <v>0.151</v>
      </c>
      <c r="WVL154" s="27">
        <f>WVL152*WVK154</f>
        <v>0.30199999999999999</v>
      </c>
      <c r="WVM154" s="95"/>
      <c r="WVN154" s="95"/>
      <c r="WVO154" s="95"/>
      <c r="WVP154" s="97"/>
      <c r="WVQ154" s="88">
        <v>3.2</v>
      </c>
      <c r="WVR154" s="88">
        <f>WVL154*WVQ154</f>
        <v>0.96640000000000004</v>
      </c>
      <c r="WVS154" s="28">
        <f>WVN154+WVP154+WVR154</f>
        <v>0.96640000000000004</v>
      </c>
    </row>
    <row r="155" spans="1:16140" s="29" customFormat="1" ht="20.25" customHeight="1" x14ac:dyDescent="0.25">
      <c r="A155" s="23"/>
      <c r="B155" s="111"/>
      <c r="C155" s="25" t="s">
        <v>207</v>
      </c>
      <c r="D155" s="26" t="s">
        <v>48</v>
      </c>
      <c r="E155" s="26">
        <v>1</v>
      </c>
      <c r="F155" s="27">
        <f>E155*$F$152</f>
        <v>2</v>
      </c>
      <c r="G155" s="27"/>
      <c r="H155" s="34">
        <f>G155*F155</f>
        <v>0</v>
      </c>
      <c r="I155" s="26"/>
      <c r="J155" s="27"/>
      <c r="K155" s="26"/>
      <c r="L155" s="27"/>
      <c r="M155" s="16">
        <f t="shared" si="5"/>
        <v>0</v>
      </c>
      <c r="IU155" s="23"/>
      <c r="IV155" s="81" t="s">
        <v>66</v>
      </c>
      <c r="IW155" s="25" t="s">
        <v>67</v>
      </c>
      <c r="IX155" s="26" t="s">
        <v>48</v>
      </c>
      <c r="IY155" s="26"/>
      <c r="IZ155" s="27">
        <f>IZ152</f>
        <v>2</v>
      </c>
      <c r="JA155" s="27">
        <f>15/1.18</f>
        <v>12.711864406779661</v>
      </c>
      <c r="JB155" s="27">
        <f>IZ155*JA155</f>
        <v>25.423728813559322</v>
      </c>
      <c r="JC155" s="26"/>
      <c r="JD155" s="27"/>
      <c r="JE155" s="26"/>
      <c r="JF155" s="27"/>
      <c r="JG155" s="28">
        <f>JB155+JD155+JF155</f>
        <v>25.423728813559322</v>
      </c>
      <c r="SQ155" s="23"/>
      <c r="SR155" s="81" t="s">
        <v>66</v>
      </c>
      <c r="SS155" s="25" t="s">
        <v>67</v>
      </c>
      <c r="ST155" s="26" t="s">
        <v>48</v>
      </c>
      <c r="SU155" s="26"/>
      <c r="SV155" s="27">
        <f>SV152</f>
        <v>2</v>
      </c>
      <c r="SW155" s="27">
        <f>15/1.18</f>
        <v>12.711864406779661</v>
      </c>
      <c r="SX155" s="27">
        <f>SV155*SW155</f>
        <v>25.423728813559322</v>
      </c>
      <c r="SY155" s="26"/>
      <c r="SZ155" s="27"/>
      <c r="TA155" s="26"/>
      <c r="TB155" s="27"/>
      <c r="TC155" s="28">
        <f>SX155+SZ155+TB155</f>
        <v>25.423728813559322</v>
      </c>
      <c r="ACM155" s="23"/>
      <c r="ACN155" s="81" t="s">
        <v>66</v>
      </c>
      <c r="ACO155" s="25" t="s">
        <v>67</v>
      </c>
      <c r="ACP155" s="26" t="s">
        <v>48</v>
      </c>
      <c r="ACQ155" s="26"/>
      <c r="ACR155" s="27">
        <f>ACR152</f>
        <v>2</v>
      </c>
      <c r="ACS155" s="27">
        <f>15/1.18</f>
        <v>12.711864406779661</v>
      </c>
      <c r="ACT155" s="27">
        <f>ACR155*ACS155</f>
        <v>25.423728813559322</v>
      </c>
      <c r="ACU155" s="26"/>
      <c r="ACV155" s="27"/>
      <c r="ACW155" s="26"/>
      <c r="ACX155" s="27"/>
      <c r="ACY155" s="28">
        <f>ACT155+ACV155+ACX155</f>
        <v>25.423728813559322</v>
      </c>
      <c r="AMI155" s="23"/>
      <c r="AMJ155" s="81" t="s">
        <v>66</v>
      </c>
      <c r="AMK155" s="25" t="s">
        <v>67</v>
      </c>
      <c r="AML155" s="26" t="s">
        <v>48</v>
      </c>
      <c r="AMM155" s="26"/>
      <c r="AMN155" s="27">
        <f>AMN152</f>
        <v>2</v>
      </c>
      <c r="AMO155" s="27">
        <f>15/1.18</f>
        <v>12.711864406779661</v>
      </c>
      <c r="AMP155" s="27">
        <f>AMN155*AMO155</f>
        <v>25.423728813559322</v>
      </c>
      <c r="AMQ155" s="26"/>
      <c r="AMR155" s="27"/>
      <c r="AMS155" s="26"/>
      <c r="AMT155" s="27"/>
      <c r="AMU155" s="28">
        <f>AMP155+AMR155+AMT155</f>
        <v>25.423728813559322</v>
      </c>
      <c r="AWE155" s="23"/>
      <c r="AWF155" s="81" t="s">
        <v>66</v>
      </c>
      <c r="AWG155" s="25" t="s">
        <v>67</v>
      </c>
      <c r="AWH155" s="26" t="s">
        <v>48</v>
      </c>
      <c r="AWI155" s="26"/>
      <c r="AWJ155" s="27">
        <f>AWJ152</f>
        <v>2</v>
      </c>
      <c r="AWK155" s="27">
        <f>15/1.18</f>
        <v>12.711864406779661</v>
      </c>
      <c r="AWL155" s="27">
        <f>AWJ155*AWK155</f>
        <v>25.423728813559322</v>
      </c>
      <c r="AWM155" s="26"/>
      <c r="AWN155" s="27"/>
      <c r="AWO155" s="26"/>
      <c r="AWP155" s="27"/>
      <c r="AWQ155" s="28">
        <f>AWL155+AWN155+AWP155</f>
        <v>25.423728813559322</v>
      </c>
      <c r="BGA155" s="23"/>
      <c r="BGB155" s="81" t="s">
        <v>66</v>
      </c>
      <c r="BGC155" s="25" t="s">
        <v>67</v>
      </c>
      <c r="BGD155" s="26" t="s">
        <v>48</v>
      </c>
      <c r="BGE155" s="26"/>
      <c r="BGF155" s="27">
        <f>BGF152</f>
        <v>2</v>
      </c>
      <c r="BGG155" s="27">
        <f>15/1.18</f>
        <v>12.711864406779661</v>
      </c>
      <c r="BGH155" s="27">
        <f>BGF155*BGG155</f>
        <v>25.423728813559322</v>
      </c>
      <c r="BGI155" s="26"/>
      <c r="BGJ155" s="27"/>
      <c r="BGK155" s="26"/>
      <c r="BGL155" s="27"/>
      <c r="BGM155" s="28">
        <f>BGH155+BGJ155+BGL155</f>
        <v>25.423728813559322</v>
      </c>
      <c r="BPW155" s="23"/>
      <c r="BPX155" s="81" t="s">
        <v>66</v>
      </c>
      <c r="BPY155" s="25" t="s">
        <v>67</v>
      </c>
      <c r="BPZ155" s="26" t="s">
        <v>48</v>
      </c>
      <c r="BQA155" s="26"/>
      <c r="BQB155" s="27">
        <f>BQB152</f>
        <v>2</v>
      </c>
      <c r="BQC155" s="27">
        <f>15/1.18</f>
        <v>12.711864406779661</v>
      </c>
      <c r="BQD155" s="27">
        <f>BQB155*BQC155</f>
        <v>25.423728813559322</v>
      </c>
      <c r="BQE155" s="26"/>
      <c r="BQF155" s="27"/>
      <c r="BQG155" s="26"/>
      <c r="BQH155" s="27"/>
      <c r="BQI155" s="28">
        <f>BQD155+BQF155+BQH155</f>
        <v>25.423728813559322</v>
      </c>
      <c r="BZS155" s="23"/>
      <c r="BZT155" s="81" t="s">
        <v>66</v>
      </c>
      <c r="BZU155" s="25" t="s">
        <v>67</v>
      </c>
      <c r="BZV155" s="26" t="s">
        <v>48</v>
      </c>
      <c r="BZW155" s="26"/>
      <c r="BZX155" s="27">
        <f>BZX152</f>
        <v>2</v>
      </c>
      <c r="BZY155" s="27">
        <f>15/1.18</f>
        <v>12.711864406779661</v>
      </c>
      <c r="BZZ155" s="27">
        <f>BZX155*BZY155</f>
        <v>25.423728813559322</v>
      </c>
      <c r="CAA155" s="26"/>
      <c r="CAB155" s="27"/>
      <c r="CAC155" s="26"/>
      <c r="CAD155" s="27"/>
      <c r="CAE155" s="28">
        <f>BZZ155+CAB155+CAD155</f>
        <v>25.423728813559322</v>
      </c>
      <c r="CJO155" s="23"/>
      <c r="CJP155" s="81" t="s">
        <v>66</v>
      </c>
      <c r="CJQ155" s="25" t="s">
        <v>67</v>
      </c>
      <c r="CJR155" s="26" t="s">
        <v>48</v>
      </c>
      <c r="CJS155" s="26"/>
      <c r="CJT155" s="27">
        <f>CJT152</f>
        <v>2</v>
      </c>
      <c r="CJU155" s="27">
        <f>15/1.18</f>
        <v>12.711864406779661</v>
      </c>
      <c r="CJV155" s="27">
        <f>CJT155*CJU155</f>
        <v>25.423728813559322</v>
      </c>
      <c r="CJW155" s="26"/>
      <c r="CJX155" s="27"/>
      <c r="CJY155" s="26"/>
      <c r="CJZ155" s="27"/>
      <c r="CKA155" s="28">
        <f>CJV155+CJX155+CJZ155</f>
        <v>25.423728813559322</v>
      </c>
      <c r="CTK155" s="23"/>
      <c r="CTL155" s="81" t="s">
        <v>66</v>
      </c>
      <c r="CTM155" s="25" t="s">
        <v>67</v>
      </c>
      <c r="CTN155" s="26" t="s">
        <v>48</v>
      </c>
      <c r="CTO155" s="26"/>
      <c r="CTP155" s="27">
        <f>CTP152</f>
        <v>2</v>
      </c>
      <c r="CTQ155" s="27">
        <f>15/1.18</f>
        <v>12.711864406779661</v>
      </c>
      <c r="CTR155" s="27">
        <f>CTP155*CTQ155</f>
        <v>25.423728813559322</v>
      </c>
      <c r="CTS155" s="26"/>
      <c r="CTT155" s="27"/>
      <c r="CTU155" s="26"/>
      <c r="CTV155" s="27"/>
      <c r="CTW155" s="28">
        <f>CTR155+CTT155+CTV155</f>
        <v>25.423728813559322</v>
      </c>
      <c r="DDG155" s="23"/>
      <c r="DDH155" s="81" t="s">
        <v>66</v>
      </c>
      <c r="DDI155" s="25" t="s">
        <v>67</v>
      </c>
      <c r="DDJ155" s="26" t="s">
        <v>48</v>
      </c>
      <c r="DDK155" s="26"/>
      <c r="DDL155" s="27">
        <f>DDL152</f>
        <v>2</v>
      </c>
      <c r="DDM155" s="27">
        <f>15/1.18</f>
        <v>12.711864406779661</v>
      </c>
      <c r="DDN155" s="27">
        <f>DDL155*DDM155</f>
        <v>25.423728813559322</v>
      </c>
      <c r="DDO155" s="26"/>
      <c r="DDP155" s="27"/>
      <c r="DDQ155" s="26"/>
      <c r="DDR155" s="27"/>
      <c r="DDS155" s="28">
        <f>DDN155+DDP155+DDR155</f>
        <v>25.423728813559322</v>
      </c>
      <c r="DNC155" s="23"/>
      <c r="DND155" s="81" t="s">
        <v>66</v>
      </c>
      <c r="DNE155" s="25" t="s">
        <v>67</v>
      </c>
      <c r="DNF155" s="26" t="s">
        <v>48</v>
      </c>
      <c r="DNG155" s="26"/>
      <c r="DNH155" s="27">
        <f>DNH152</f>
        <v>2</v>
      </c>
      <c r="DNI155" s="27">
        <f>15/1.18</f>
        <v>12.711864406779661</v>
      </c>
      <c r="DNJ155" s="27">
        <f>DNH155*DNI155</f>
        <v>25.423728813559322</v>
      </c>
      <c r="DNK155" s="26"/>
      <c r="DNL155" s="27"/>
      <c r="DNM155" s="26"/>
      <c r="DNN155" s="27"/>
      <c r="DNO155" s="28">
        <f>DNJ155+DNL155+DNN155</f>
        <v>25.423728813559322</v>
      </c>
      <c r="DWY155" s="23"/>
      <c r="DWZ155" s="81" t="s">
        <v>66</v>
      </c>
      <c r="DXA155" s="25" t="s">
        <v>67</v>
      </c>
      <c r="DXB155" s="26" t="s">
        <v>48</v>
      </c>
      <c r="DXC155" s="26"/>
      <c r="DXD155" s="27">
        <f>DXD152</f>
        <v>2</v>
      </c>
      <c r="DXE155" s="27">
        <f>15/1.18</f>
        <v>12.711864406779661</v>
      </c>
      <c r="DXF155" s="27">
        <f>DXD155*DXE155</f>
        <v>25.423728813559322</v>
      </c>
      <c r="DXG155" s="26"/>
      <c r="DXH155" s="27"/>
      <c r="DXI155" s="26"/>
      <c r="DXJ155" s="27"/>
      <c r="DXK155" s="28">
        <f>DXF155+DXH155+DXJ155</f>
        <v>25.423728813559322</v>
      </c>
      <c r="EGU155" s="23"/>
      <c r="EGV155" s="81" t="s">
        <v>66</v>
      </c>
      <c r="EGW155" s="25" t="s">
        <v>67</v>
      </c>
      <c r="EGX155" s="26" t="s">
        <v>48</v>
      </c>
      <c r="EGY155" s="26"/>
      <c r="EGZ155" s="27">
        <f>EGZ152</f>
        <v>2</v>
      </c>
      <c r="EHA155" s="27">
        <f>15/1.18</f>
        <v>12.711864406779661</v>
      </c>
      <c r="EHB155" s="27">
        <f>EGZ155*EHA155</f>
        <v>25.423728813559322</v>
      </c>
      <c r="EHC155" s="26"/>
      <c r="EHD155" s="27"/>
      <c r="EHE155" s="26"/>
      <c r="EHF155" s="27"/>
      <c r="EHG155" s="28">
        <f>EHB155+EHD155+EHF155</f>
        <v>25.423728813559322</v>
      </c>
      <c r="EQQ155" s="23"/>
      <c r="EQR155" s="81" t="s">
        <v>66</v>
      </c>
      <c r="EQS155" s="25" t="s">
        <v>67</v>
      </c>
      <c r="EQT155" s="26" t="s">
        <v>48</v>
      </c>
      <c r="EQU155" s="26"/>
      <c r="EQV155" s="27">
        <f>EQV152</f>
        <v>2</v>
      </c>
      <c r="EQW155" s="27">
        <f>15/1.18</f>
        <v>12.711864406779661</v>
      </c>
      <c r="EQX155" s="27">
        <f>EQV155*EQW155</f>
        <v>25.423728813559322</v>
      </c>
      <c r="EQY155" s="26"/>
      <c r="EQZ155" s="27"/>
      <c r="ERA155" s="26"/>
      <c r="ERB155" s="27"/>
      <c r="ERC155" s="28">
        <f>EQX155+EQZ155+ERB155</f>
        <v>25.423728813559322</v>
      </c>
      <c r="FAM155" s="23"/>
      <c r="FAN155" s="81" t="s">
        <v>66</v>
      </c>
      <c r="FAO155" s="25" t="s">
        <v>67</v>
      </c>
      <c r="FAP155" s="26" t="s">
        <v>48</v>
      </c>
      <c r="FAQ155" s="26"/>
      <c r="FAR155" s="27">
        <f>FAR152</f>
        <v>2</v>
      </c>
      <c r="FAS155" s="27">
        <f>15/1.18</f>
        <v>12.711864406779661</v>
      </c>
      <c r="FAT155" s="27">
        <f>FAR155*FAS155</f>
        <v>25.423728813559322</v>
      </c>
      <c r="FAU155" s="26"/>
      <c r="FAV155" s="27"/>
      <c r="FAW155" s="26"/>
      <c r="FAX155" s="27"/>
      <c r="FAY155" s="28">
        <f>FAT155+FAV155+FAX155</f>
        <v>25.423728813559322</v>
      </c>
      <c r="FKI155" s="23"/>
      <c r="FKJ155" s="81" t="s">
        <v>66</v>
      </c>
      <c r="FKK155" s="25" t="s">
        <v>67</v>
      </c>
      <c r="FKL155" s="26" t="s">
        <v>48</v>
      </c>
      <c r="FKM155" s="26"/>
      <c r="FKN155" s="27">
        <f>FKN152</f>
        <v>2</v>
      </c>
      <c r="FKO155" s="27">
        <f>15/1.18</f>
        <v>12.711864406779661</v>
      </c>
      <c r="FKP155" s="27">
        <f>FKN155*FKO155</f>
        <v>25.423728813559322</v>
      </c>
      <c r="FKQ155" s="26"/>
      <c r="FKR155" s="27"/>
      <c r="FKS155" s="26"/>
      <c r="FKT155" s="27"/>
      <c r="FKU155" s="28">
        <f>FKP155+FKR155+FKT155</f>
        <v>25.423728813559322</v>
      </c>
      <c r="FUE155" s="23"/>
      <c r="FUF155" s="81" t="s">
        <v>66</v>
      </c>
      <c r="FUG155" s="25" t="s">
        <v>67</v>
      </c>
      <c r="FUH155" s="26" t="s">
        <v>48</v>
      </c>
      <c r="FUI155" s="26"/>
      <c r="FUJ155" s="27">
        <f>FUJ152</f>
        <v>2</v>
      </c>
      <c r="FUK155" s="27">
        <f>15/1.18</f>
        <v>12.711864406779661</v>
      </c>
      <c r="FUL155" s="27">
        <f>FUJ155*FUK155</f>
        <v>25.423728813559322</v>
      </c>
      <c r="FUM155" s="26"/>
      <c r="FUN155" s="27"/>
      <c r="FUO155" s="26"/>
      <c r="FUP155" s="27"/>
      <c r="FUQ155" s="28">
        <f>FUL155+FUN155+FUP155</f>
        <v>25.423728813559322</v>
      </c>
      <c r="GEA155" s="23"/>
      <c r="GEB155" s="81" t="s">
        <v>66</v>
      </c>
      <c r="GEC155" s="25" t="s">
        <v>67</v>
      </c>
      <c r="GED155" s="26" t="s">
        <v>48</v>
      </c>
      <c r="GEE155" s="26"/>
      <c r="GEF155" s="27">
        <f>GEF152</f>
        <v>2</v>
      </c>
      <c r="GEG155" s="27">
        <f>15/1.18</f>
        <v>12.711864406779661</v>
      </c>
      <c r="GEH155" s="27">
        <f>GEF155*GEG155</f>
        <v>25.423728813559322</v>
      </c>
      <c r="GEI155" s="26"/>
      <c r="GEJ155" s="27"/>
      <c r="GEK155" s="26"/>
      <c r="GEL155" s="27"/>
      <c r="GEM155" s="28">
        <f>GEH155+GEJ155+GEL155</f>
        <v>25.423728813559322</v>
      </c>
      <c r="GNW155" s="23"/>
      <c r="GNX155" s="81" t="s">
        <v>66</v>
      </c>
      <c r="GNY155" s="25" t="s">
        <v>67</v>
      </c>
      <c r="GNZ155" s="26" t="s">
        <v>48</v>
      </c>
      <c r="GOA155" s="26"/>
      <c r="GOB155" s="27">
        <f>GOB152</f>
        <v>2</v>
      </c>
      <c r="GOC155" s="27">
        <f>15/1.18</f>
        <v>12.711864406779661</v>
      </c>
      <c r="GOD155" s="27">
        <f>GOB155*GOC155</f>
        <v>25.423728813559322</v>
      </c>
      <c r="GOE155" s="26"/>
      <c r="GOF155" s="27"/>
      <c r="GOG155" s="26"/>
      <c r="GOH155" s="27"/>
      <c r="GOI155" s="28">
        <f>GOD155+GOF155+GOH155</f>
        <v>25.423728813559322</v>
      </c>
      <c r="GXS155" s="23"/>
      <c r="GXT155" s="81" t="s">
        <v>66</v>
      </c>
      <c r="GXU155" s="25" t="s">
        <v>67</v>
      </c>
      <c r="GXV155" s="26" t="s">
        <v>48</v>
      </c>
      <c r="GXW155" s="26"/>
      <c r="GXX155" s="27">
        <f>GXX152</f>
        <v>2</v>
      </c>
      <c r="GXY155" s="27">
        <f>15/1.18</f>
        <v>12.711864406779661</v>
      </c>
      <c r="GXZ155" s="27">
        <f>GXX155*GXY155</f>
        <v>25.423728813559322</v>
      </c>
      <c r="GYA155" s="26"/>
      <c r="GYB155" s="27"/>
      <c r="GYC155" s="26"/>
      <c r="GYD155" s="27"/>
      <c r="GYE155" s="28">
        <f>GXZ155+GYB155+GYD155</f>
        <v>25.423728813559322</v>
      </c>
      <c r="HHO155" s="23"/>
      <c r="HHP155" s="81" t="s">
        <v>66</v>
      </c>
      <c r="HHQ155" s="25" t="s">
        <v>67</v>
      </c>
      <c r="HHR155" s="26" t="s">
        <v>48</v>
      </c>
      <c r="HHS155" s="26"/>
      <c r="HHT155" s="27">
        <f>HHT152</f>
        <v>2</v>
      </c>
      <c r="HHU155" s="27">
        <f>15/1.18</f>
        <v>12.711864406779661</v>
      </c>
      <c r="HHV155" s="27">
        <f>HHT155*HHU155</f>
        <v>25.423728813559322</v>
      </c>
      <c r="HHW155" s="26"/>
      <c r="HHX155" s="27"/>
      <c r="HHY155" s="26"/>
      <c r="HHZ155" s="27"/>
      <c r="HIA155" s="28">
        <f>HHV155+HHX155+HHZ155</f>
        <v>25.423728813559322</v>
      </c>
      <c r="HRK155" s="23"/>
      <c r="HRL155" s="81" t="s">
        <v>66</v>
      </c>
      <c r="HRM155" s="25" t="s">
        <v>67</v>
      </c>
      <c r="HRN155" s="26" t="s">
        <v>48</v>
      </c>
      <c r="HRO155" s="26"/>
      <c r="HRP155" s="27">
        <f>HRP152</f>
        <v>2</v>
      </c>
      <c r="HRQ155" s="27">
        <f>15/1.18</f>
        <v>12.711864406779661</v>
      </c>
      <c r="HRR155" s="27">
        <f>HRP155*HRQ155</f>
        <v>25.423728813559322</v>
      </c>
      <c r="HRS155" s="26"/>
      <c r="HRT155" s="27"/>
      <c r="HRU155" s="26"/>
      <c r="HRV155" s="27"/>
      <c r="HRW155" s="28">
        <f>HRR155+HRT155+HRV155</f>
        <v>25.423728813559322</v>
      </c>
      <c r="IBG155" s="23"/>
      <c r="IBH155" s="81" t="s">
        <v>66</v>
      </c>
      <c r="IBI155" s="25" t="s">
        <v>67</v>
      </c>
      <c r="IBJ155" s="26" t="s">
        <v>48</v>
      </c>
      <c r="IBK155" s="26"/>
      <c r="IBL155" s="27">
        <f>IBL152</f>
        <v>2</v>
      </c>
      <c r="IBM155" s="27">
        <f>15/1.18</f>
        <v>12.711864406779661</v>
      </c>
      <c r="IBN155" s="27">
        <f>IBL155*IBM155</f>
        <v>25.423728813559322</v>
      </c>
      <c r="IBO155" s="26"/>
      <c r="IBP155" s="27"/>
      <c r="IBQ155" s="26"/>
      <c r="IBR155" s="27"/>
      <c r="IBS155" s="28">
        <f>IBN155+IBP155+IBR155</f>
        <v>25.423728813559322</v>
      </c>
      <c r="ILC155" s="23"/>
      <c r="ILD155" s="81" t="s">
        <v>66</v>
      </c>
      <c r="ILE155" s="25" t="s">
        <v>67</v>
      </c>
      <c r="ILF155" s="26" t="s">
        <v>48</v>
      </c>
      <c r="ILG155" s="26"/>
      <c r="ILH155" s="27">
        <f>ILH152</f>
        <v>2</v>
      </c>
      <c r="ILI155" s="27">
        <f>15/1.18</f>
        <v>12.711864406779661</v>
      </c>
      <c r="ILJ155" s="27">
        <f>ILH155*ILI155</f>
        <v>25.423728813559322</v>
      </c>
      <c r="ILK155" s="26"/>
      <c r="ILL155" s="27"/>
      <c r="ILM155" s="26"/>
      <c r="ILN155" s="27"/>
      <c r="ILO155" s="28">
        <f>ILJ155+ILL155+ILN155</f>
        <v>25.423728813559322</v>
      </c>
      <c r="IUY155" s="23"/>
      <c r="IUZ155" s="81" t="s">
        <v>66</v>
      </c>
      <c r="IVA155" s="25" t="s">
        <v>67</v>
      </c>
      <c r="IVB155" s="26" t="s">
        <v>48</v>
      </c>
      <c r="IVC155" s="26"/>
      <c r="IVD155" s="27">
        <f>IVD152</f>
        <v>2</v>
      </c>
      <c r="IVE155" s="27">
        <f>15/1.18</f>
        <v>12.711864406779661</v>
      </c>
      <c r="IVF155" s="27">
        <f>IVD155*IVE155</f>
        <v>25.423728813559322</v>
      </c>
      <c r="IVG155" s="26"/>
      <c r="IVH155" s="27"/>
      <c r="IVI155" s="26"/>
      <c r="IVJ155" s="27"/>
      <c r="IVK155" s="28">
        <f>IVF155+IVH155+IVJ155</f>
        <v>25.423728813559322</v>
      </c>
      <c r="JEU155" s="23"/>
      <c r="JEV155" s="81" t="s">
        <v>66</v>
      </c>
      <c r="JEW155" s="25" t="s">
        <v>67</v>
      </c>
      <c r="JEX155" s="26" t="s">
        <v>48</v>
      </c>
      <c r="JEY155" s="26"/>
      <c r="JEZ155" s="27">
        <f>JEZ152</f>
        <v>2</v>
      </c>
      <c r="JFA155" s="27">
        <f>15/1.18</f>
        <v>12.711864406779661</v>
      </c>
      <c r="JFB155" s="27">
        <f>JEZ155*JFA155</f>
        <v>25.423728813559322</v>
      </c>
      <c r="JFC155" s="26"/>
      <c r="JFD155" s="27"/>
      <c r="JFE155" s="26"/>
      <c r="JFF155" s="27"/>
      <c r="JFG155" s="28">
        <f>JFB155+JFD155+JFF155</f>
        <v>25.423728813559322</v>
      </c>
      <c r="JOQ155" s="23"/>
      <c r="JOR155" s="81" t="s">
        <v>66</v>
      </c>
      <c r="JOS155" s="25" t="s">
        <v>67</v>
      </c>
      <c r="JOT155" s="26" t="s">
        <v>48</v>
      </c>
      <c r="JOU155" s="26"/>
      <c r="JOV155" s="27">
        <f>JOV152</f>
        <v>2</v>
      </c>
      <c r="JOW155" s="27">
        <f>15/1.18</f>
        <v>12.711864406779661</v>
      </c>
      <c r="JOX155" s="27">
        <f>JOV155*JOW155</f>
        <v>25.423728813559322</v>
      </c>
      <c r="JOY155" s="26"/>
      <c r="JOZ155" s="27"/>
      <c r="JPA155" s="26"/>
      <c r="JPB155" s="27"/>
      <c r="JPC155" s="28">
        <f>JOX155+JOZ155+JPB155</f>
        <v>25.423728813559322</v>
      </c>
      <c r="JYM155" s="23"/>
      <c r="JYN155" s="81" t="s">
        <v>66</v>
      </c>
      <c r="JYO155" s="25" t="s">
        <v>67</v>
      </c>
      <c r="JYP155" s="26" t="s">
        <v>48</v>
      </c>
      <c r="JYQ155" s="26"/>
      <c r="JYR155" s="27">
        <f>JYR152</f>
        <v>2</v>
      </c>
      <c r="JYS155" s="27">
        <f>15/1.18</f>
        <v>12.711864406779661</v>
      </c>
      <c r="JYT155" s="27">
        <f>JYR155*JYS155</f>
        <v>25.423728813559322</v>
      </c>
      <c r="JYU155" s="26"/>
      <c r="JYV155" s="27"/>
      <c r="JYW155" s="26"/>
      <c r="JYX155" s="27"/>
      <c r="JYY155" s="28">
        <f>JYT155+JYV155+JYX155</f>
        <v>25.423728813559322</v>
      </c>
      <c r="KII155" s="23"/>
      <c r="KIJ155" s="81" t="s">
        <v>66</v>
      </c>
      <c r="KIK155" s="25" t="s">
        <v>67</v>
      </c>
      <c r="KIL155" s="26" t="s">
        <v>48</v>
      </c>
      <c r="KIM155" s="26"/>
      <c r="KIN155" s="27">
        <f>KIN152</f>
        <v>2</v>
      </c>
      <c r="KIO155" s="27">
        <f>15/1.18</f>
        <v>12.711864406779661</v>
      </c>
      <c r="KIP155" s="27">
        <f>KIN155*KIO155</f>
        <v>25.423728813559322</v>
      </c>
      <c r="KIQ155" s="26"/>
      <c r="KIR155" s="27"/>
      <c r="KIS155" s="26"/>
      <c r="KIT155" s="27"/>
      <c r="KIU155" s="28">
        <f>KIP155+KIR155+KIT155</f>
        <v>25.423728813559322</v>
      </c>
      <c r="KSE155" s="23"/>
      <c r="KSF155" s="81" t="s">
        <v>66</v>
      </c>
      <c r="KSG155" s="25" t="s">
        <v>67</v>
      </c>
      <c r="KSH155" s="26" t="s">
        <v>48</v>
      </c>
      <c r="KSI155" s="26"/>
      <c r="KSJ155" s="27">
        <f>KSJ152</f>
        <v>2</v>
      </c>
      <c r="KSK155" s="27">
        <f>15/1.18</f>
        <v>12.711864406779661</v>
      </c>
      <c r="KSL155" s="27">
        <f>KSJ155*KSK155</f>
        <v>25.423728813559322</v>
      </c>
      <c r="KSM155" s="26"/>
      <c r="KSN155" s="27"/>
      <c r="KSO155" s="26"/>
      <c r="KSP155" s="27"/>
      <c r="KSQ155" s="28">
        <f>KSL155+KSN155+KSP155</f>
        <v>25.423728813559322</v>
      </c>
      <c r="LCA155" s="23"/>
      <c r="LCB155" s="81" t="s">
        <v>66</v>
      </c>
      <c r="LCC155" s="25" t="s">
        <v>67</v>
      </c>
      <c r="LCD155" s="26" t="s">
        <v>48</v>
      </c>
      <c r="LCE155" s="26"/>
      <c r="LCF155" s="27">
        <f>LCF152</f>
        <v>2</v>
      </c>
      <c r="LCG155" s="27">
        <f>15/1.18</f>
        <v>12.711864406779661</v>
      </c>
      <c r="LCH155" s="27">
        <f>LCF155*LCG155</f>
        <v>25.423728813559322</v>
      </c>
      <c r="LCI155" s="26"/>
      <c r="LCJ155" s="27"/>
      <c r="LCK155" s="26"/>
      <c r="LCL155" s="27"/>
      <c r="LCM155" s="28">
        <f>LCH155+LCJ155+LCL155</f>
        <v>25.423728813559322</v>
      </c>
      <c r="LLW155" s="23"/>
      <c r="LLX155" s="81" t="s">
        <v>66</v>
      </c>
      <c r="LLY155" s="25" t="s">
        <v>67</v>
      </c>
      <c r="LLZ155" s="26" t="s">
        <v>48</v>
      </c>
      <c r="LMA155" s="26"/>
      <c r="LMB155" s="27">
        <f>LMB152</f>
        <v>2</v>
      </c>
      <c r="LMC155" s="27">
        <f>15/1.18</f>
        <v>12.711864406779661</v>
      </c>
      <c r="LMD155" s="27">
        <f>LMB155*LMC155</f>
        <v>25.423728813559322</v>
      </c>
      <c r="LME155" s="26"/>
      <c r="LMF155" s="27"/>
      <c r="LMG155" s="26"/>
      <c r="LMH155" s="27"/>
      <c r="LMI155" s="28">
        <f>LMD155+LMF155+LMH155</f>
        <v>25.423728813559322</v>
      </c>
      <c r="LVS155" s="23"/>
      <c r="LVT155" s="81" t="s">
        <v>66</v>
      </c>
      <c r="LVU155" s="25" t="s">
        <v>67</v>
      </c>
      <c r="LVV155" s="26" t="s">
        <v>48</v>
      </c>
      <c r="LVW155" s="26"/>
      <c r="LVX155" s="27">
        <f>LVX152</f>
        <v>2</v>
      </c>
      <c r="LVY155" s="27">
        <f>15/1.18</f>
        <v>12.711864406779661</v>
      </c>
      <c r="LVZ155" s="27">
        <f>LVX155*LVY155</f>
        <v>25.423728813559322</v>
      </c>
      <c r="LWA155" s="26"/>
      <c r="LWB155" s="27"/>
      <c r="LWC155" s="26"/>
      <c r="LWD155" s="27"/>
      <c r="LWE155" s="28">
        <f>LVZ155+LWB155+LWD155</f>
        <v>25.423728813559322</v>
      </c>
      <c r="MFO155" s="23"/>
      <c r="MFP155" s="81" t="s">
        <v>66</v>
      </c>
      <c r="MFQ155" s="25" t="s">
        <v>67</v>
      </c>
      <c r="MFR155" s="26" t="s">
        <v>48</v>
      </c>
      <c r="MFS155" s="26"/>
      <c r="MFT155" s="27">
        <f>MFT152</f>
        <v>2</v>
      </c>
      <c r="MFU155" s="27">
        <f>15/1.18</f>
        <v>12.711864406779661</v>
      </c>
      <c r="MFV155" s="27">
        <f>MFT155*MFU155</f>
        <v>25.423728813559322</v>
      </c>
      <c r="MFW155" s="26"/>
      <c r="MFX155" s="27"/>
      <c r="MFY155" s="26"/>
      <c r="MFZ155" s="27"/>
      <c r="MGA155" s="28">
        <f>MFV155+MFX155+MFZ155</f>
        <v>25.423728813559322</v>
      </c>
      <c r="MPK155" s="23"/>
      <c r="MPL155" s="81" t="s">
        <v>66</v>
      </c>
      <c r="MPM155" s="25" t="s">
        <v>67</v>
      </c>
      <c r="MPN155" s="26" t="s">
        <v>48</v>
      </c>
      <c r="MPO155" s="26"/>
      <c r="MPP155" s="27">
        <f>MPP152</f>
        <v>2</v>
      </c>
      <c r="MPQ155" s="27">
        <f>15/1.18</f>
        <v>12.711864406779661</v>
      </c>
      <c r="MPR155" s="27">
        <f>MPP155*MPQ155</f>
        <v>25.423728813559322</v>
      </c>
      <c r="MPS155" s="26"/>
      <c r="MPT155" s="27"/>
      <c r="MPU155" s="26"/>
      <c r="MPV155" s="27"/>
      <c r="MPW155" s="28">
        <f>MPR155+MPT155+MPV155</f>
        <v>25.423728813559322</v>
      </c>
      <c r="MZG155" s="23"/>
      <c r="MZH155" s="81" t="s">
        <v>66</v>
      </c>
      <c r="MZI155" s="25" t="s">
        <v>67</v>
      </c>
      <c r="MZJ155" s="26" t="s">
        <v>48</v>
      </c>
      <c r="MZK155" s="26"/>
      <c r="MZL155" s="27">
        <f>MZL152</f>
        <v>2</v>
      </c>
      <c r="MZM155" s="27">
        <f>15/1.18</f>
        <v>12.711864406779661</v>
      </c>
      <c r="MZN155" s="27">
        <f>MZL155*MZM155</f>
        <v>25.423728813559322</v>
      </c>
      <c r="MZO155" s="26"/>
      <c r="MZP155" s="27"/>
      <c r="MZQ155" s="26"/>
      <c r="MZR155" s="27"/>
      <c r="MZS155" s="28">
        <f>MZN155+MZP155+MZR155</f>
        <v>25.423728813559322</v>
      </c>
      <c r="NJC155" s="23"/>
      <c r="NJD155" s="81" t="s">
        <v>66</v>
      </c>
      <c r="NJE155" s="25" t="s">
        <v>67</v>
      </c>
      <c r="NJF155" s="26" t="s">
        <v>48</v>
      </c>
      <c r="NJG155" s="26"/>
      <c r="NJH155" s="27">
        <f>NJH152</f>
        <v>2</v>
      </c>
      <c r="NJI155" s="27">
        <f>15/1.18</f>
        <v>12.711864406779661</v>
      </c>
      <c r="NJJ155" s="27">
        <f>NJH155*NJI155</f>
        <v>25.423728813559322</v>
      </c>
      <c r="NJK155" s="26"/>
      <c r="NJL155" s="27"/>
      <c r="NJM155" s="26"/>
      <c r="NJN155" s="27"/>
      <c r="NJO155" s="28">
        <f>NJJ155+NJL155+NJN155</f>
        <v>25.423728813559322</v>
      </c>
      <c r="NSY155" s="23"/>
      <c r="NSZ155" s="81" t="s">
        <v>66</v>
      </c>
      <c r="NTA155" s="25" t="s">
        <v>67</v>
      </c>
      <c r="NTB155" s="26" t="s">
        <v>48</v>
      </c>
      <c r="NTC155" s="26"/>
      <c r="NTD155" s="27">
        <f>NTD152</f>
        <v>2</v>
      </c>
      <c r="NTE155" s="27">
        <f>15/1.18</f>
        <v>12.711864406779661</v>
      </c>
      <c r="NTF155" s="27">
        <f>NTD155*NTE155</f>
        <v>25.423728813559322</v>
      </c>
      <c r="NTG155" s="26"/>
      <c r="NTH155" s="27"/>
      <c r="NTI155" s="26"/>
      <c r="NTJ155" s="27"/>
      <c r="NTK155" s="28">
        <f>NTF155+NTH155+NTJ155</f>
        <v>25.423728813559322</v>
      </c>
      <c r="OCU155" s="23"/>
      <c r="OCV155" s="81" t="s">
        <v>66</v>
      </c>
      <c r="OCW155" s="25" t="s">
        <v>67</v>
      </c>
      <c r="OCX155" s="26" t="s">
        <v>48</v>
      </c>
      <c r="OCY155" s="26"/>
      <c r="OCZ155" s="27">
        <f>OCZ152</f>
        <v>2</v>
      </c>
      <c r="ODA155" s="27">
        <f>15/1.18</f>
        <v>12.711864406779661</v>
      </c>
      <c r="ODB155" s="27">
        <f>OCZ155*ODA155</f>
        <v>25.423728813559322</v>
      </c>
      <c r="ODC155" s="26"/>
      <c r="ODD155" s="27"/>
      <c r="ODE155" s="26"/>
      <c r="ODF155" s="27"/>
      <c r="ODG155" s="28">
        <f>ODB155+ODD155+ODF155</f>
        <v>25.423728813559322</v>
      </c>
      <c r="OMQ155" s="23"/>
      <c r="OMR155" s="81" t="s">
        <v>66</v>
      </c>
      <c r="OMS155" s="25" t="s">
        <v>67</v>
      </c>
      <c r="OMT155" s="26" t="s">
        <v>48</v>
      </c>
      <c r="OMU155" s="26"/>
      <c r="OMV155" s="27">
        <f>OMV152</f>
        <v>2</v>
      </c>
      <c r="OMW155" s="27">
        <f>15/1.18</f>
        <v>12.711864406779661</v>
      </c>
      <c r="OMX155" s="27">
        <f>OMV155*OMW155</f>
        <v>25.423728813559322</v>
      </c>
      <c r="OMY155" s="26"/>
      <c r="OMZ155" s="27"/>
      <c r="ONA155" s="26"/>
      <c r="ONB155" s="27"/>
      <c r="ONC155" s="28">
        <f>OMX155+OMZ155+ONB155</f>
        <v>25.423728813559322</v>
      </c>
      <c r="OWM155" s="23"/>
      <c r="OWN155" s="81" t="s">
        <v>66</v>
      </c>
      <c r="OWO155" s="25" t="s">
        <v>67</v>
      </c>
      <c r="OWP155" s="26" t="s">
        <v>48</v>
      </c>
      <c r="OWQ155" s="26"/>
      <c r="OWR155" s="27">
        <f>OWR152</f>
        <v>2</v>
      </c>
      <c r="OWS155" s="27">
        <f>15/1.18</f>
        <v>12.711864406779661</v>
      </c>
      <c r="OWT155" s="27">
        <f>OWR155*OWS155</f>
        <v>25.423728813559322</v>
      </c>
      <c r="OWU155" s="26"/>
      <c r="OWV155" s="27"/>
      <c r="OWW155" s="26"/>
      <c r="OWX155" s="27"/>
      <c r="OWY155" s="28">
        <f>OWT155+OWV155+OWX155</f>
        <v>25.423728813559322</v>
      </c>
      <c r="PGI155" s="23"/>
      <c r="PGJ155" s="81" t="s">
        <v>66</v>
      </c>
      <c r="PGK155" s="25" t="s">
        <v>67</v>
      </c>
      <c r="PGL155" s="26" t="s">
        <v>48</v>
      </c>
      <c r="PGM155" s="26"/>
      <c r="PGN155" s="27">
        <f>PGN152</f>
        <v>2</v>
      </c>
      <c r="PGO155" s="27">
        <f>15/1.18</f>
        <v>12.711864406779661</v>
      </c>
      <c r="PGP155" s="27">
        <f>PGN155*PGO155</f>
        <v>25.423728813559322</v>
      </c>
      <c r="PGQ155" s="26"/>
      <c r="PGR155" s="27"/>
      <c r="PGS155" s="26"/>
      <c r="PGT155" s="27"/>
      <c r="PGU155" s="28">
        <f>PGP155+PGR155+PGT155</f>
        <v>25.423728813559322</v>
      </c>
      <c r="PQE155" s="23"/>
      <c r="PQF155" s="81" t="s">
        <v>66</v>
      </c>
      <c r="PQG155" s="25" t="s">
        <v>67</v>
      </c>
      <c r="PQH155" s="26" t="s">
        <v>48</v>
      </c>
      <c r="PQI155" s="26"/>
      <c r="PQJ155" s="27">
        <f>PQJ152</f>
        <v>2</v>
      </c>
      <c r="PQK155" s="27">
        <f>15/1.18</f>
        <v>12.711864406779661</v>
      </c>
      <c r="PQL155" s="27">
        <f>PQJ155*PQK155</f>
        <v>25.423728813559322</v>
      </c>
      <c r="PQM155" s="26"/>
      <c r="PQN155" s="27"/>
      <c r="PQO155" s="26"/>
      <c r="PQP155" s="27"/>
      <c r="PQQ155" s="28">
        <f>PQL155+PQN155+PQP155</f>
        <v>25.423728813559322</v>
      </c>
      <c r="QAA155" s="23"/>
      <c r="QAB155" s="81" t="s">
        <v>66</v>
      </c>
      <c r="QAC155" s="25" t="s">
        <v>67</v>
      </c>
      <c r="QAD155" s="26" t="s">
        <v>48</v>
      </c>
      <c r="QAE155" s="26"/>
      <c r="QAF155" s="27">
        <f>QAF152</f>
        <v>2</v>
      </c>
      <c r="QAG155" s="27">
        <f>15/1.18</f>
        <v>12.711864406779661</v>
      </c>
      <c r="QAH155" s="27">
        <f>QAF155*QAG155</f>
        <v>25.423728813559322</v>
      </c>
      <c r="QAI155" s="26"/>
      <c r="QAJ155" s="27"/>
      <c r="QAK155" s="26"/>
      <c r="QAL155" s="27"/>
      <c r="QAM155" s="28">
        <f>QAH155+QAJ155+QAL155</f>
        <v>25.423728813559322</v>
      </c>
      <c r="QJW155" s="23"/>
      <c r="QJX155" s="81" t="s">
        <v>66</v>
      </c>
      <c r="QJY155" s="25" t="s">
        <v>67</v>
      </c>
      <c r="QJZ155" s="26" t="s">
        <v>48</v>
      </c>
      <c r="QKA155" s="26"/>
      <c r="QKB155" s="27">
        <f>QKB152</f>
        <v>2</v>
      </c>
      <c r="QKC155" s="27">
        <f>15/1.18</f>
        <v>12.711864406779661</v>
      </c>
      <c r="QKD155" s="27">
        <f>QKB155*QKC155</f>
        <v>25.423728813559322</v>
      </c>
      <c r="QKE155" s="26"/>
      <c r="QKF155" s="27"/>
      <c r="QKG155" s="26"/>
      <c r="QKH155" s="27"/>
      <c r="QKI155" s="28">
        <f>QKD155+QKF155+QKH155</f>
        <v>25.423728813559322</v>
      </c>
      <c r="QTS155" s="23"/>
      <c r="QTT155" s="81" t="s">
        <v>66</v>
      </c>
      <c r="QTU155" s="25" t="s">
        <v>67</v>
      </c>
      <c r="QTV155" s="26" t="s">
        <v>48</v>
      </c>
      <c r="QTW155" s="26"/>
      <c r="QTX155" s="27">
        <f>QTX152</f>
        <v>2</v>
      </c>
      <c r="QTY155" s="27">
        <f>15/1.18</f>
        <v>12.711864406779661</v>
      </c>
      <c r="QTZ155" s="27">
        <f>QTX155*QTY155</f>
        <v>25.423728813559322</v>
      </c>
      <c r="QUA155" s="26"/>
      <c r="QUB155" s="27"/>
      <c r="QUC155" s="26"/>
      <c r="QUD155" s="27"/>
      <c r="QUE155" s="28">
        <f>QTZ155+QUB155+QUD155</f>
        <v>25.423728813559322</v>
      </c>
      <c r="RDO155" s="23"/>
      <c r="RDP155" s="81" t="s">
        <v>66</v>
      </c>
      <c r="RDQ155" s="25" t="s">
        <v>67</v>
      </c>
      <c r="RDR155" s="26" t="s">
        <v>48</v>
      </c>
      <c r="RDS155" s="26"/>
      <c r="RDT155" s="27">
        <f>RDT152</f>
        <v>2</v>
      </c>
      <c r="RDU155" s="27">
        <f>15/1.18</f>
        <v>12.711864406779661</v>
      </c>
      <c r="RDV155" s="27">
        <f>RDT155*RDU155</f>
        <v>25.423728813559322</v>
      </c>
      <c r="RDW155" s="26"/>
      <c r="RDX155" s="27"/>
      <c r="RDY155" s="26"/>
      <c r="RDZ155" s="27"/>
      <c r="REA155" s="28">
        <f>RDV155+RDX155+RDZ155</f>
        <v>25.423728813559322</v>
      </c>
      <c r="RNK155" s="23"/>
      <c r="RNL155" s="81" t="s">
        <v>66</v>
      </c>
      <c r="RNM155" s="25" t="s">
        <v>67</v>
      </c>
      <c r="RNN155" s="26" t="s">
        <v>48</v>
      </c>
      <c r="RNO155" s="26"/>
      <c r="RNP155" s="27">
        <f>RNP152</f>
        <v>2</v>
      </c>
      <c r="RNQ155" s="27">
        <f>15/1.18</f>
        <v>12.711864406779661</v>
      </c>
      <c r="RNR155" s="27">
        <f>RNP155*RNQ155</f>
        <v>25.423728813559322</v>
      </c>
      <c r="RNS155" s="26"/>
      <c r="RNT155" s="27"/>
      <c r="RNU155" s="26"/>
      <c r="RNV155" s="27"/>
      <c r="RNW155" s="28">
        <f>RNR155+RNT155+RNV155</f>
        <v>25.423728813559322</v>
      </c>
      <c r="RXG155" s="23"/>
      <c r="RXH155" s="81" t="s">
        <v>66</v>
      </c>
      <c r="RXI155" s="25" t="s">
        <v>67</v>
      </c>
      <c r="RXJ155" s="26" t="s">
        <v>48</v>
      </c>
      <c r="RXK155" s="26"/>
      <c r="RXL155" s="27">
        <f>RXL152</f>
        <v>2</v>
      </c>
      <c r="RXM155" s="27">
        <f>15/1.18</f>
        <v>12.711864406779661</v>
      </c>
      <c r="RXN155" s="27">
        <f>RXL155*RXM155</f>
        <v>25.423728813559322</v>
      </c>
      <c r="RXO155" s="26"/>
      <c r="RXP155" s="27"/>
      <c r="RXQ155" s="26"/>
      <c r="RXR155" s="27"/>
      <c r="RXS155" s="28">
        <f>RXN155+RXP155+RXR155</f>
        <v>25.423728813559322</v>
      </c>
      <c r="SHC155" s="23"/>
      <c r="SHD155" s="81" t="s">
        <v>66</v>
      </c>
      <c r="SHE155" s="25" t="s">
        <v>67</v>
      </c>
      <c r="SHF155" s="26" t="s">
        <v>48</v>
      </c>
      <c r="SHG155" s="26"/>
      <c r="SHH155" s="27">
        <f>SHH152</f>
        <v>2</v>
      </c>
      <c r="SHI155" s="27">
        <f>15/1.18</f>
        <v>12.711864406779661</v>
      </c>
      <c r="SHJ155" s="27">
        <f>SHH155*SHI155</f>
        <v>25.423728813559322</v>
      </c>
      <c r="SHK155" s="26"/>
      <c r="SHL155" s="27"/>
      <c r="SHM155" s="26"/>
      <c r="SHN155" s="27"/>
      <c r="SHO155" s="28">
        <f>SHJ155+SHL155+SHN155</f>
        <v>25.423728813559322</v>
      </c>
      <c r="SQY155" s="23"/>
      <c r="SQZ155" s="81" t="s">
        <v>66</v>
      </c>
      <c r="SRA155" s="25" t="s">
        <v>67</v>
      </c>
      <c r="SRB155" s="26" t="s">
        <v>48</v>
      </c>
      <c r="SRC155" s="26"/>
      <c r="SRD155" s="27">
        <f>SRD152</f>
        <v>2</v>
      </c>
      <c r="SRE155" s="27">
        <f>15/1.18</f>
        <v>12.711864406779661</v>
      </c>
      <c r="SRF155" s="27">
        <f>SRD155*SRE155</f>
        <v>25.423728813559322</v>
      </c>
      <c r="SRG155" s="26"/>
      <c r="SRH155" s="27"/>
      <c r="SRI155" s="26"/>
      <c r="SRJ155" s="27"/>
      <c r="SRK155" s="28">
        <f>SRF155+SRH155+SRJ155</f>
        <v>25.423728813559322</v>
      </c>
      <c r="TAU155" s="23"/>
      <c r="TAV155" s="81" t="s">
        <v>66</v>
      </c>
      <c r="TAW155" s="25" t="s">
        <v>67</v>
      </c>
      <c r="TAX155" s="26" t="s">
        <v>48</v>
      </c>
      <c r="TAY155" s="26"/>
      <c r="TAZ155" s="27">
        <f>TAZ152</f>
        <v>2</v>
      </c>
      <c r="TBA155" s="27">
        <f>15/1.18</f>
        <v>12.711864406779661</v>
      </c>
      <c r="TBB155" s="27">
        <f>TAZ155*TBA155</f>
        <v>25.423728813559322</v>
      </c>
      <c r="TBC155" s="26"/>
      <c r="TBD155" s="27"/>
      <c r="TBE155" s="26"/>
      <c r="TBF155" s="27"/>
      <c r="TBG155" s="28">
        <f>TBB155+TBD155+TBF155</f>
        <v>25.423728813559322</v>
      </c>
      <c r="TKQ155" s="23"/>
      <c r="TKR155" s="81" t="s">
        <v>66</v>
      </c>
      <c r="TKS155" s="25" t="s">
        <v>67</v>
      </c>
      <c r="TKT155" s="26" t="s">
        <v>48</v>
      </c>
      <c r="TKU155" s="26"/>
      <c r="TKV155" s="27">
        <f>TKV152</f>
        <v>2</v>
      </c>
      <c r="TKW155" s="27">
        <f>15/1.18</f>
        <v>12.711864406779661</v>
      </c>
      <c r="TKX155" s="27">
        <f>TKV155*TKW155</f>
        <v>25.423728813559322</v>
      </c>
      <c r="TKY155" s="26"/>
      <c r="TKZ155" s="27"/>
      <c r="TLA155" s="26"/>
      <c r="TLB155" s="27"/>
      <c r="TLC155" s="28">
        <f>TKX155+TKZ155+TLB155</f>
        <v>25.423728813559322</v>
      </c>
      <c r="TUM155" s="23"/>
      <c r="TUN155" s="81" t="s">
        <v>66</v>
      </c>
      <c r="TUO155" s="25" t="s">
        <v>67</v>
      </c>
      <c r="TUP155" s="26" t="s">
        <v>48</v>
      </c>
      <c r="TUQ155" s="26"/>
      <c r="TUR155" s="27">
        <f>TUR152</f>
        <v>2</v>
      </c>
      <c r="TUS155" s="27">
        <f>15/1.18</f>
        <v>12.711864406779661</v>
      </c>
      <c r="TUT155" s="27">
        <f>TUR155*TUS155</f>
        <v>25.423728813559322</v>
      </c>
      <c r="TUU155" s="26"/>
      <c r="TUV155" s="27"/>
      <c r="TUW155" s="26"/>
      <c r="TUX155" s="27"/>
      <c r="TUY155" s="28">
        <f>TUT155+TUV155+TUX155</f>
        <v>25.423728813559322</v>
      </c>
      <c r="UEI155" s="23"/>
      <c r="UEJ155" s="81" t="s">
        <v>66</v>
      </c>
      <c r="UEK155" s="25" t="s">
        <v>67</v>
      </c>
      <c r="UEL155" s="26" t="s">
        <v>48</v>
      </c>
      <c r="UEM155" s="26"/>
      <c r="UEN155" s="27">
        <f>UEN152</f>
        <v>2</v>
      </c>
      <c r="UEO155" s="27">
        <f>15/1.18</f>
        <v>12.711864406779661</v>
      </c>
      <c r="UEP155" s="27">
        <f>UEN155*UEO155</f>
        <v>25.423728813559322</v>
      </c>
      <c r="UEQ155" s="26"/>
      <c r="UER155" s="27"/>
      <c r="UES155" s="26"/>
      <c r="UET155" s="27"/>
      <c r="UEU155" s="28">
        <f>UEP155+UER155+UET155</f>
        <v>25.423728813559322</v>
      </c>
      <c r="UOE155" s="23"/>
      <c r="UOF155" s="81" t="s">
        <v>66</v>
      </c>
      <c r="UOG155" s="25" t="s">
        <v>67</v>
      </c>
      <c r="UOH155" s="26" t="s">
        <v>48</v>
      </c>
      <c r="UOI155" s="26"/>
      <c r="UOJ155" s="27">
        <f>UOJ152</f>
        <v>2</v>
      </c>
      <c r="UOK155" s="27">
        <f>15/1.18</f>
        <v>12.711864406779661</v>
      </c>
      <c r="UOL155" s="27">
        <f>UOJ155*UOK155</f>
        <v>25.423728813559322</v>
      </c>
      <c r="UOM155" s="26"/>
      <c r="UON155" s="27"/>
      <c r="UOO155" s="26"/>
      <c r="UOP155" s="27"/>
      <c r="UOQ155" s="28">
        <f>UOL155+UON155+UOP155</f>
        <v>25.423728813559322</v>
      </c>
      <c r="UYA155" s="23"/>
      <c r="UYB155" s="81" t="s">
        <v>66</v>
      </c>
      <c r="UYC155" s="25" t="s">
        <v>67</v>
      </c>
      <c r="UYD155" s="26" t="s">
        <v>48</v>
      </c>
      <c r="UYE155" s="26"/>
      <c r="UYF155" s="27">
        <f>UYF152</f>
        <v>2</v>
      </c>
      <c r="UYG155" s="27">
        <f>15/1.18</f>
        <v>12.711864406779661</v>
      </c>
      <c r="UYH155" s="27">
        <f>UYF155*UYG155</f>
        <v>25.423728813559322</v>
      </c>
      <c r="UYI155" s="26"/>
      <c r="UYJ155" s="27"/>
      <c r="UYK155" s="26"/>
      <c r="UYL155" s="27"/>
      <c r="UYM155" s="28">
        <f>UYH155+UYJ155+UYL155</f>
        <v>25.423728813559322</v>
      </c>
      <c r="VHW155" s="23"/>
      <c r="VHX155" s="81" t="s">
        <v>66</v>
      </c>
      <c r="VHY155" s="25" t="s">
        <v>67</v>
      </c>
      <c r="VHZ155" s="26" t="s">
        <v>48</v>
      </c>
      <c r="VIA155" s="26"/>
      <c r="VIB155" s="27">
        <f>VIB152</f>
        <v>2</v>
      </c>
      <c r="VIC155" s="27">
        <f>15/1.18</f>
        <v>12.711864406779661</v>
      </c>
      <c r="VID155" s="27">
        <f>VIB155*VIC155</f>
        <v>25.423728813559322</v>
      </c>
      <c r="VIE155" s="26"/>
      <c r="VIF155" s="27"/>
      <c r="VIG155" s="26"/>
      <c r="VIH155" s="27"/>
      <c r="VII155" s="28">
        <f>VID155+VIF155+VIH155</f>
        <v>25.423728813559322</v>
      </c>
      <c r="VRS155" s="23"/>
      <c r="VRT155" s="81" t="s">
        <v>66</v>
      </c>
      <c r="VRU155" s="25" t="s">
        <v>67</v>
      </c>
      <c r="VRV155" s="26" t="s">
        <v>48</v>
      </c>
      <c r="VRW155" s="26"/>
      <c r="VRX155" s="27">
        <f>VRX152</f>
        <v>2</v>
      </c>
      <c r="VRY155" s="27">
        <f>15/1.18</f>
        <v>12.711864406779661</v>
      </c>
      <c r="VRZ155" s="27">
        <f>VRX155*VRY155</f>
        <v>25.423728813559322</v>
      </c>
      <c r="VSA155" s="26"/>
      <c r="VSB155" s="27"/>
      <c r="VSC155" s="26"/>
      <c r="VSD155" s="27"/>
      <c r="VSE155" s="28">
        <f>VRZ155+VSB155+VSD155</f>
        <v>25.423728813559322</v>
      </c>
      <c r="WBO155" s="23"/>
      <c r="WBP155" s="81" t="s">
        <v>66</v>
      </c>
      <c r="WBQ155" s="25" t="s">
        <v>67</v>
      </c>
      <c r="WBR155" s="26" t="s">
        <v>48</v>
      </c>
      <c r="WBS155" s="26"/>
      <c r="WBT155" s="27">
        <f>WBT152</f>
        <v>2</v>
      </c>
      <c r="WBU155" s="27">
        <f>15/1.18</f>
        <v>12.711864406779661</v>
      </c>
      <c r="WBV155" s="27">
        <f>WBT155*WBU155</f>
        <v>25.423728813559322</v>
      </c>
      <c r="WBW155" s="26"/>
      <c r="WBX155" s="27"/>
      <c r="WBY155" s="26"/>
      <c r="WBZ155" s="27"/>
      <c r="WCA155" s="28">
        <f>WBV155+WBX155+WBZ155</f>
        <v>25.423728813559322</v>
      </c>
      <c r="WLK155" s="23"/>
      <c r="WLL155" s="81" t="s">
        <v>66</v>
      </c>
      <c r="WLM155" s="25" t="s">
        <v>67</v>
      </c>
      <c r="WLN155" s="26" t="s">
        <v>48</v>
      </c>
      <c r="WLO155" s="26"/>
      <c r="WLP155" s="27">
        <f>WLP152</f>
        <v>2</v>
      </c>
      <c r="WLQ155" s="27">
        <f>15/1.18</f>
        <v>12.711864406779661</v>
      </c>
      <c r="WLR155" s="27">
        <f>WLP155*WLQ155</f>
        <v>25.423728813559322</v>
      </c>
      <c r="WLS155" s="26"/>
      <c r="WLT155" s="27"/>
      <c r="WLU155" s="26"/>
      <c r="WLV155" s="27"/>
      <c r="WLW155" s="28">
        <f>WLR155+WLT155+WLV155</f>
        <v>25.423728813559322</v>
      </c>
      <c r="WVG155" s="23"/>
      <c r="WVH155" s="81" t="s">
        <v>66</v>
      </c>
      <c r="WVI155" s="25" t="s">
        <v>67</v>
      </c>
      <c r="WVJ155" s="26" t="s">
        <v>48</v>
      </c>
      <c r="WVK155" s="26"/>
      <c r="WVL155" s="27">
        <f>WVL152</f>
        <v>2</v>
      </c>
      <c r="WVM155" s="27">
        <f>15/1.18</f>
        <v>12.711864406779661</v>
      </c>
      <c r="WVN155" s="27">
        <f>WVL155*WVM155</f>
        <v>25.423728813559322</v>
      </c>
      <c r="WVO155" s="26"/>
      <c r="WVP155" s="27"/>
      <c r="WVQ155" s="26"/>
      <c r="WVR155" s="27"/>
      <c r="WVS155" s="28">
        <f>WVN155+WVP155+WVR155</f>
        <v>25.423728813559322</v>
      </c>
    </row>
    <row r="156" spans="1:16140" s="29" customFormat="1" ht="20.25" customHeight="1" x14ac:dyDescent="0.25">
      <c r="A156" s="23"/>
      <c r="B156" s="24"/>
      <c r="C156" s="25" t="s">
        <v>17</v>
      </c>
      <c r="D156" s="26" t="s">
        <v>16</v>
      </c>
      <c r="E156" s="98">
        <v>2.4E-2</v>
      </c>
      <c r="F156" s="27">
        <f>E156*$F$152</f>
        <v>4.8000000000000001E-2</v>
      </c>
      <c r="G156" s="88"/>
      <c r="H156" s="34">
        <f>G156*F156</f>
        <v>0</v>
      </c>
      <c r="I156" s="26"/>
      <c r="J156" s="27"/>
      <c r="K156" s="26"/>
      <c r="L156" s="27"/>
      <c r="M156" s="16">
        <f t="shared" si="5"/>
        <v>0</v>
      </c>
      <c r="IU156" s="23"/>
      <c r="IV156" s="24"/>
      <c r="IW156" s="25" t="s">
        <v>17</v>
      </c>
      <c r="IX156" s="26" t="s">
        <v>16</v>
      </c>
      <c r="IY156" s="98">
        <v>2.4E-2</v>
      </c>
      <c r="IZ156" s="27">
        <f>IZ152*IY156</f>
        <v>4.8000000000000001E-2</v>
      </c>
      <c r="JA156" s="26">
        <v>3.2</v>
      </c>
      <c r="JB156" s="27">
        <f>JA156*IZ156</f>
        <v>0.15360000000000001</v>
      </c>
      <c r="JC156" s="26"/>
      <c r="JD156" s="27"/>
      <c r="JE156" s="26"/>
      <c r="JF156" s="27"/>
      <c r="JG156" s="28">
        <f>JB156+JD156+JF156</f>
        <v>0.15360000000000001</v>
      </c>
      <c r="SQ156" s="23"/>
      <c r="SR156" s="24"/>
      <c r="SS156" s="25" t="s">
        <v>17</v>
      </c>
      <c r="ST156" s="26" t="s">
        <v>16</v>
      </c>
      <c r="SU156" s="98">
        <v>2.4E-2</v>
      </c>
      <c r="SV156" s="27">
        <f>SV152*SU156</f>
        <v>4.8000000000000001E-2</v>
      </c>
      <c r="SW156" s="26">
        <v>3.2</v>
      </c>
      <c r="SX156" s="27">
        <f>SW156*SV156</f>
        <v>0.15360000000000001</v>
      </c>
      <c r="SY156" s="26"/>
      <c r="SZ156" s="27"/>
      <c r="TA156" s="26"/>
      <c r="TB156" s="27"/>
      <c r="TC156" s="28">
        <f>SX156+SZ156+TB156</f>
        <v>0.15360000000000001</v>
      </c>
      <c r="ACM156" s="23"/>
      <c r="ACN156" s="24"/>
      <c r="ACO156" s="25" t="s">
        <v>17</v>
      </c>
      <c r="ACP156" s="26" t="s">
        <v>16</v>
      </c>
      <c r="ACQ156" s="98">
        <v>2.4E-2</v>
      </c>
      <c r="ACR156" s="27">
        <f>ACR152*ACQ156</f>
        <v>4.8000000000000001E-2</v>
      </c>
      <c r="ACS156" s="26">
        <v>3.2</v>
      </c>
      <c r="ACT156" s="27">
        <f>ACS156*ACR156</f>
        <v>0.15360000000000001</v>
      </c>
      <c r="ACU156" s="26"/>
      <c r="ACV156" s="27"/>
      <c r="ACW156" s="26"/>
      <c r="ACX156" s="27"/>
      <c r="ACY156" s="28">
        <f>ACT156+ACV156+ACX156</f>
        <v>0.15360000000000001</v>
      </c>
      <c r="AMI156" s="23"/>
      <c r="AMJ156" s="24"/>
      <c r="AMK156" s="25" t="s">
        <v>17</v>
      </c>
      <c r="AML156" s="26" t="s">
        <v>16</v>
      </c>
      <c r="AMM156" s="98">
        <v>2.4E-2</v>
      </c>
      <c r="AMN156" s="27">
        <f>AMN152*AMM156</f>
        <v>4.8000000000000001E-2</v>
      </c>
      <c r="AMO156" s="26">
        <v>3.2</v>
      </c>
      <c r="AMP156" s="27">
        <f>AMO156*AMN156</f>
        <v>0.15360000000000001</v>
      </c>
      <c r="AMQ156" s="26"/>
      <c r="AMR156" s="27"/>
      <c r="AMS156" s="26"/>
      <c r="AMT156" s="27"/>
      <c r="AMU156" s="28">
        <f>AMP156+AMR156+AMT156</f>
        <v>0.15360000000000001</v>
      </c>
      <c r="AWE156" s="23"/>
      <c r="AWF156" s="24"/>
      <c r="AWG156" s="25" t="s">
        <v>17</v>
      </c>
      <c r="AWH156" s="26" t="s">
        <v>16</v>
      </c>
      <c r="AWI156" s="98">
        <v>2.4E-2</v>
      </c>
      <c r="AWJ156" s="27">
        <f>AWJ152*AWI156</f>
        <v>4.8000000000000001E-2</v>
      </c>
      <c r="AWK156" s="26">
        <v>3.2</v>
      </c>
      <c r="AWL156" s="27">
        <f>AWK156*AWJ156</f>
        <v>0.15360000000000001</v>
      </c>
      <c r="AWM156" s="26"/>
      <c r="AWN156" s="27"/>
      <c r="AWO156" s="26"/>
      <c r="AWP156" s="27"/>
      <c r="AWQ156" s="28">
        <f>AWL156+AWN156+AWP156</f>
        <v>0.15360000000000001</v>
      </c>
      <c r="BGA156" s="23"/>
      <c r="BGB156" s="24"/>
      <c r="BGC156" s="25" t="s">
        <v>17</v>
      </c>
      <c r="BGD156" s="26" t="s">
        <v>16</v>
      </c>
      <c r="BGE156" s="98">
        <v>2.4E-2</v>
      </c>
      <c r="BGF156" s="27">
        <f>BGF152*BGE156</f>
        <v>4.8000000000000001E-2</v>
      </c>
      <c r="BGG156" s="26">
        <v>3.2</v>
      </c>
      <c r="BGH156" s="27">
        <f>BGG156*BGF156</f>
        <v>0.15360000000000001</v>
      </c>
      <c r="BGI156" s="26"/>
      <c r="BGJ156" s="27"/>
      <c r="BGK156" s="26"/>
      <c r="BGL156" s="27"/>
      <c r="BGM156" s="28">
        <f>BGH156+BGJ156+BGL156</f>
        <v>0.15360000000000001</v>
      </c>
      <c r="BPW156" s="23"/>
      <c r="BPX156" s="24"/>
      <c r="BPY156" s="25" t="s">
        <v>17</v>
      </c>
      <c r="BPZ156" s="26" t="s">
        <v>16</v>
      </c>
      <c r="BQA156" s="98">
        <v>2.4E-2</v>
      </c>
      <c r="BQB156" s="27">
        <f>BQB152*BQA156</f>
        <v>4.8000000000000001E-2</v>
      </c>
      <c r="BQC156" s="26">
        <v>3.2</v>
      </c>
      <c r="BQD156" s="27">
        <f>BQC156*BQB156</f>
        <v>0.15360000000000001</v>
      </c>
      <c r="BQE156" s="26"/>
      <c r="BQF156" s="27"/>
      <c r="BQG156" s="26"/>
      <c r="BQH156" s="27"/>
      <c r="BQI156" s="28">
        <f>BQD156+BQF156+BQH156</f>
        <v>0.15360000000000001</v>
      </c>
      <c r="BZS156" s="23"/>
      <c r="BZT156" s="24"/>
      <c r="BZU156" s="25" t="s">
        <v>17</v>
      </c>
      <c r="BZV156" s="26" t="s">
        <v>16</v>
      </c>
      <c r="BZW156" s="98">
        <v>2.4E-2</v>
      </c>
      <c r="BZX156" s="27">
        <f>BZX152*BZW156</f>
        <v>4.8000000000000001E-2</v>
      </c>
      <c r="BZY156" s="26">
        <v>3.2</v>
      </c>
      <c r="BZZ156" s="27">
        <f>BZY156*BZX156</f>
        <v>0.15360000000000001</v>
      </c>
      <c r="CAA156" s="26"/>
      <c r="CAB156" s="27"/>
      <c r="CAC156" s="26"/>
      <c r="CAD156" s="27"/>
      <c r="CAE156" s="28">
        <f>BZZ156+CAB156+CAD156</f>
        <v>0.15360000000000001</v>
      </c>
      <c r="CJO156" s="23"/>
      <c r="CJP156" s="24"/>
      <c r="CJQ156" s="25" t="s">
        <v>17</v>
      </c>
      <c r="CJR156" s="26" t="s">
        <v>16</v>
      </c>
      <c r="CJS156" s="98">
        <v>2.4E-2</v>
      </c>
      <c r="CJT156" s="27">
        <f>CJT152*CJS156</f>
        <v>4.8000000000000001E-2</v>
      </c>
      <c r="CJU156" s="26">
        <v>3.2</v>
      </c>
      <c r="CJV156" s="27">
        <f>CJU156*CJT156</f>
        <v>0.15360000000000001</v>
      </c>
      <c r="CJW156" s="26"/>
      <c r="CJX156" s="27"/>
      <c r="CJY156" s="26"/>
      <c r="CJZ156" s="27"/>
      <c r="CKA156" s="28">
        <f>CJV156+CJX156+CJZ156</f>
        <v>0.15360000000000001</v>
      </c>
      <c r="CTK156" s="23"/>
      <c r="CTL156" s="24"/>
      <c r="CTM156" s="25" t="s">
        <v>17</v>
      </c>
      <c r="CTN156" s="26" t="s">
        <v>16</v>
      </c>
      <c r="CTO156" s="98">
        <v>2.4E-2</v>
      </c>
      <c r="CTP156" s="27">
        <f>CTP152*CTO156</f>
        <v>4.8000000000000001E-2</v>
      </c>
      <c r="CTQ156" s="26">
        <v>3.2</v>
      </c>
      <c r="CTR156" s="27">
        <f>CTQ156*CTP156</f>
        <v>0.15360000000000001</v>
      </c>
      <c r="CTS156" s="26"/>
      <c r="CTT156" s="27"/>
      <c r="CTU156" s="26"/>
      <c r="CTV156" s="27"/>
      <c r="CTW156" s="28">
        <f>CTR156+CTT156+CTV156</f>
        <v>0.15360000000000001</v>
      </c>
      <c r="DDG156" s="23"/>
      <c r="DDH156" s="24"/>
      <c r="DDI156" s="25" t="s">
        <v>17</v>
      </c>
      <c r="DDJ156" s="26" t="s">
        <v>16</v>
      </c>
      <c r="DDK156" s="98">
        <v>2.4E-2</v>
      </c>
      <c r="DDL156" s="27">
        <f>DDL152*DDK156</f>
        <v>4.8000000000000001E-2</v>
      </c>
      <c r="DDM156" s="26">
        <v>3.2</v>
      </c>
      <c r="DDN156" s="27">
        <f>DDM156*DDL156</f>
        <v>0.15360000000000001</v>
      </c>
      <c r="DDO156" s="26"/>
      <c r="DDP156" s="27"/>
      <c r="DDQ156" s="26"/>
      <c r="DDR156" s="27"/>
      <c r="DDS156" s="28">
        <f>DDN156+DDP156+DDR156</f>
        <v>0.15360000000000001</v>
      </c>
      <c r="DNC156" s="23"/>
      <c r="DND156" s="24"/>
      <c r="DNE156" s="25" t="s">
        <v>17</v>
      </c>
      <c r="DNF156" s="26" t="s">
        <v>16</v>
      </c>
      <c r="DNG156" s="98">
        <v>2.4E-2</v>
      </c>
      <c r="DNH156" s="27">
        <f>DNH152*DNG156</f>
        <v>4.8000000000000001E-2</v>
      </c>
      <c r="DNI156" s="26">
        <v>3.2</v>
      </c>
      <c r="DNJ156" s="27">
        <f>DNI156*DNH156</f>
        <v>0.15360000000000001</v>
      </c>
      <c r="DNK156" s="26"/>
      <c r="DNL156" s="27"/>
      <c r="DNM156" s="26"/>
      <c r="DNN156" s="27"/>
      <c r="DNO156" s="28">
        <f>DNJ156+DNL156+DNN156</f>
        <v>0.15360000000000001</v>
      </c>
      <c r="DWY156" s="23"/>
      <c r="DWZ156" s="24"/>
      <c r="DXA156" s="25" t="s">
        <v>17</v>
      </c>
      <c r="DXB156" s="26" t="s">
        <v>16</v>
      </c>
      <c r="DXC156" s="98">
        <v>2.4E-2</v>
      </c>
      <c r="DXD156" s="27">
        <f>DXD152*DXC156</f>
        <v>4.8000000000000001E-2</v>
      </c>
      <c r="DXE156" s="26">
        <v>3.2</v>
      </c>
      <c r="DXF156" s="27">
        <f>DXE156*DXD156</f>
        <v>0.15360000000000001</v>
      </c>
      <c r="DXG156" s="26"/>
      <c r="DXH156" s="27"/>
      <c r="DXI156" s="26"/>
      <c r="DXJ156" s="27"/>
      <c r="DXK156" s="28">
        <f>DXF156+DXH156+DXJ156</f>
        <v>0.15360000000000001</v>
      </c>
      <c r="EGU156" s="23"/>
      <c r="EGV156" s="24"/>
      <c r="EGW156" s="25" t="s">
        <v>17</v>
      </c>
      <c r="EGX156" s="26" t="s">
        <v>16</v>
      </c>
      <c r="EGY156" s="98">
        <v>2.4E-2</v>
      </c>
      <c r="EGZ156" s="27">
        <f>EGZ152*EGY156</f>
        <v>4.8000000000000001E-2</v>
      </c>
      <c r="EHA156" s="26">
        <v>3.2</v>
      </c>
      <c r="EHB156" s="27">
        <f>EHA156*EGZ156</f>
        <v>0.15360000000000001</v>
      </c>
      <c r="EHC156" s="26"/>
      <c r="EHD156" s="27"/>
      <c r="EHE156" s="26"/>
      <c r="EHF156" s="27"/>
      <c r="EHG156" s="28">
        <f>EHB156+EHD156+EHF156</f>
        <v>0.15360000000000001</v>
      </c>
      <c r="EQQ156" s="23"/>
      <c r="EQR156" s="24"/>
      <c r="EQS156" s="25" t="s">
        <v>17</v>
      </c>
      <c r="EQT156" s="26" t="s">
        <v>16</v>
      </c>
      <c r="EQU156" s="98">
        <v>2.4E-2</v>
      </c>
      <c r="EQV156" s="27">
        <f>EQV152*EQU156</f>
        <v>4.8000000000000001E-2</v>
      </c>
      <c r="EQW156" s="26">
        <v>3.2</v>
      </c>
      <c r="EQX156" s="27">
        <f>EQW156*EQV156</f>
        <v>0.15360000000000001</v>
      </c>
      <c r="EQY156" s="26"/>
      <c r="EQZ156" s="27"/>
      <c r="ERA156" s="26"/>
      <c r="ERB156" s="27"/>
      <c r="ERC156" s="28">
        <f>EQX156+EQZ156+ERB156</f>
        <v>0.15360000000000001</v>
      </c>
      <c r="FAM156" s="23"/>
      <c r="FAN156" s="24"/>
      <c r="FAO156" s="25" t="s">
        <v>17</v>
      </c>
      <c r="FAP156" s="26" t="s">
        <v>16</v>
      </c>
      <c r="FAQ156" s="98">
        <v>2.4E-2</v>
      </c>
      <c r="FAR156" s="27">
        <f>FAR152*FAQ156</f>
        <v>4.8000000000000001E-2</v>
      </c>
      <c r="FAS156" s="26">
        <v>3.2</v>
      </c>
      <c r="FAT156" s="27">
        <f>FAS156*FAR156</f>
        <v>0.15360000000000001</v>
      </c>
      <c r="FAU156" s="26"/>
      <c r="FAV156" s="27"/>
      <c r="FAW156" s="26"/>
      <c r="FAX156" s="27"/>
      <c r="FAY156" s="28">
        <f>FAT156+FAV156+FAX156</f>
        <v>0.15360000000000001</v>
      </c>
      <c r="FKI156" s="23"/>
      <c r="FKJ156" s="24"/>
      <c r="FKK156" s="25" t="s">
        <v>17</v>
      </c>
      <c r="FKL156" s="26" t="s">
        <v>16</v>
      </c>
      <c r="FKM156" s="98">
        <v>2.4E-2</v>
      </c>
      <c r="FKN156" s="27">
        <f>FKN152*FKM156</f>
        <v>4.8000000000000001E-2</v>
      </c>
      <c r="FKO156" s="26">
        <v>3.2</v>
      </c>
      <c r="FKP156" s="27">
        <f>FKO156*FKN156</f>
        <v>0.15360000000000001</v>
      </c>
      <c r="FKQ156" s="26"/>
      <c r="FKR156" s="27"/>
      <c r="FKS156" s="26"/>
      <c r="FKT156" s="27"/>
      <c r="FKU156" s="28">
        <f>FKP156+FKR156+FKT156</f>
        <v>0.15360000000000001</v>
      </c>
      <c r="FUE156" s="23"/>
      <c r="FUF156" s="24"/>
      <c r="FUG156" s="25" t="s">
        <v>17</v>
      </c>
      <c r="FUH156" s="26" t="s">
        <v>16</v>
      </c>
      <c r="FUI156" s="98">
        <v>2.4E-2</v>
      </c>
      <c r="FUJ156" s="27">
        <f>FUJ152*FUI156</f>
        <v>4.8000000000000001E-2</v>
      </c>
      <c r="FUK156" s="26">
        <v>3.2</v>
      </c>
      <c r="FUL156" s="27">
        <f>FUK156*FUJ156</f>
        <v>0.15360000000000001</v>
      </c>
      <c r="FUM156" s="26"/>
      <c r="FUN156" s="27"/>
      <c r="FUO156" s="26"/>
      <c r="FUP156" s="27"/>
      <c r="FUQ156" s="28">
        <f>FUL156+FUN156+FUP156</f>
        <v>0.15360000000000001</v>
      </c>
      <c r="GEA156" s="23"/>
      <c r="GEB156" s="24"/>
      <c r="GEC156" s="25" t="s">
        <v>17</v>
      </c>
      <c r="GED156" s="26" t="s">
        <v>16</v>
      </c>
      <c r="GEE156" s="98">
        <v>2.4E-2</v>
      </c>
      <c r="GEF156" s="27">
        <f>GEF152*GEE156</f>
        <v>4.8000000000000001E-2</v>
      </c>
      <c r="GEG156" s="26">
        <v>3.2</v>
      </c>
      <c r="GEH156" s="27">
        <f>GEG156*GEF156</f>
        <v>0.15360000000000001</v>
      </c>
      <c r="GEI156" s="26"/>
      <c r="GEJ156" s="27"/>
      <c r="GEK156" s="26"/>
      <c r="GEL156" s="27"/>
      <c r="GEM156" s="28">
        <f>GEH156+GEJ156+GEL156</f>
        <v>0.15360000000000001</v>
      </c>
      <c r="GNW156" s="23"/>
      <c r="GNX156" s="24"/>
      <c r="GNY156" s="25" t="s">
        <v>17</v>
      </c>
      <c r="GNZ156" s="26" t="s">
        <v>16</v>
      </c>
      <c r="GOA156" s="98">
        <v>2.4E-2</v>
      </c>
      <c r="GOB156" s="27">
        <f>GOB152*GOA156</f>
        <v>4.8000000000000001E-2</v>
      </c>
      <c r="GOC156" s="26">
        <v>3.2</v>
      </c>
      <c r="GOD156" s="27">
        <f>GOC156*GOB156</f>
        <v>0.15360000000000001</v>
      </c>
      <c r="GOE156" s="26"/>
      <c r="GOF156" s="27"/>
      <c r="GOG156" s="26"/>
      <c r="GOH156" s="27"/>
      <c r="GOI156" s="28">
        <f>GOD156+GOF156+GOH156</f>
        <v>0.15360000000000001</v>
      </c>
      <c r="GXS156" s="23"/>
      <c r="GXT156" s="24"/>
      <c r="GXU156" s="25" t="s">
        <v>17</v>
      </c>
      <c r="GXV156" s="26" t="s">
        <v>16</v>
      </c>
      <c r="GXW156" s="98">
        <v>2.4E-2</v>
      </c>
      <c r="GXX156" s="27">
        <f>GXX152*GXW156</f>
        <v>4.8000000000000001E-2</v>
      </c>
      <c r="GXY156" s="26">
        <v>3.2</v>
      </c>
      <c r="GXZ156" s="27">
        <f>GXY156*GXX156</f>
        <v>0.15360000000000001</v>
      </c>
      <c r="GYA156" s="26"/>
      <c r="GYB156" s="27"/>
      <c r="GYC156" s="26"/>
      <c r="GYD156" s="27"/>
      <c r="GYE156" s="28">
        <f>GXZ156+GYB156+GYD156</f>
        <v>0.15360000000000001</v>
      </c>
      <c r="HHO156" s="23"/>
      <c r="HHP156" s="24"/>
      <c r="HHQ156" s="25" t="s">
        <v>17</v>
      </c>
      <c r="HHR156" s="26" t="s">
        <v>16</v>
      </c>
      <c r="HHS156" s="98">
        <v>2.4E-2</v>
      </c>
      <c r="HHT156" s="27">
        <f>HHT152*HHS156</f>
        <v>4.8000000000000001E-2</v>
      </c>
      <c r="HHU156" s="26">
        <v>3.2</v>
      </c>
      <c r="HHV156" s="27">
        <f>HHU156*HHT156</f>
        <v>0.15360000000000001</v>
      </c>
      <c r="HHW156" s="26"/>
      <c r="HHX156" s="27"/>
      <c r="HHY156" s="26"/>
      <c r="HHZ156" s="27"/>
      <c r="HIA156" s="28">
        <f>HHV156+HHX156+HHZ156</f>
        <v>0.15360000000000001</v>
      </c>
      <c r="HRK156" s="23"/>
      <c r="HRL156" s="24"/>
      <c r="HRM156" s="25" t="s">
        <v>17</v>
      </c>
      <c r="HRN156" s="26" t="s">
        <v>16</v>
      </c>
      <c r="HRO156" s="98">
        <v>2.4E-2</v>
      </c>
      <c r="HRP156" s="27">
        <f>HRP152*HRO156</f>
        <v>4.8000000000000001E-2</v>
      </c>
      <c r="HRQ156" s="26">
        <v>3.2</v>
      </c>
      <c r="HRR156" s="27">
        <f>HRQ156*HRP156</f>
        <v>0.15360000000000001</v>
      </c>
      <c r="HRS156" s="26"/>
      <c r="HRT156" s="27"/>
      <c r="HRU156" s="26"/>
      <c r="HRV156" s="27"/>
      <c r="HRW156" s="28">
        <f>HRR156+HRT156+HRV156</f>
        <v>0.15360000000000001</v>
      </c>
      <c r="IBG156" s="23"/>
      <c r="IBH156" s="24"/>
      <c r="IBI156" s="25" t="s">
        <v>17</v>
      </c>
      <c r="IBJ156" s="26" t="s">
        <v>16</v>
      </c>
      <c r="IBK156" s="98">
        <v>2.4E-2</v>
      </c>
      <c r="IBL156" s="27">
        <f>IBL152*IBK156</f>
        <v>4.8000000000000001E-2</v>
      </c>
      <c r="IBM156" s="26">
        <v>3.2</v>
      </c>
      <c r="IBN156" s="27">
        <f>IBM156*IBL156</f>
        <v>0.15360000000000001</v>
      </c>
      <c r="IBO156" s="26"/>
      <c r="IBP156" s="27"/>
      <c r="IBQ156" s="26"/>
      <c r="IBR156" s="27"/>
      <c r="IBS156" s="28">
        <f>IBN156+IBP156+IBR156</f>
        <v>0.15360000000000001</v>
      </c>
      <c r="ILC156" s="23"/>
      <c r="ILD156" s="24"/>
      <c r="ILE156" s="25" t="s">
        <v>17</v>
      </c>
      <c r="ILF156" s="26" t="s">
        <v>16</v>
      </c>
      <c r="ILG156" s="98">
        <v>2.4E-2</v>
      </c>
      <c r="ILH156" s="27">
        <f>ILH152*ILG156</f>
        <v>4.8000000000000001E-2</v>
      </c>
      <c r="ILI156" s="26">
        <v>3.2</v>
      </c>
      <c r="ILJ156" s="27">
        <f>ILI156*ILH156</f>
        <v>0.15360000000000001</v>
      </c>
      <c r="ILK156" s="26"/>
      <c r="ILL156" s="27"/>
      <c r="ILM156" s="26"/>
      <c r="ILN156" s="27"/>
      <c r="ILO156" s="28">
        <f>ILJ156+ILL156+ILN156</f>
        <v>0.15360000000000001</v>
      </c>
      <c r="IUY156" s="23"/>
      <c r="IUZ156" s="24"/>
      <c r="IVA156" s="25" t="s">
        <v>17</v>
      </c>
      <c r="IVB156" s="26" t="s">
        <v>16</v>
      </c>
      <c r="IVC156" s="98">
        <v>2.4E-2</v>
      </c>
      <c r="IVD156" s="27">
        <f>IVD152*IVC156</f>
        <v>4.8000000000000001E-2</v>
      </c>
      <c r="IVE156" s="26">
        <v>3.2</v>
      </c>
      <c r="IVF156" s="27">
        <f>IVE156*IVD156</f>
        <v>0.15360000000000001</v>
      </c>
      <c r="IVG156" s="26"/>
      <c r="IVH156" s="27"/>
      <c r="IVI156" s="26"/>
      <c r="IVJ156" s="27"/>
      <c r="IVK156" s="28">
        <f>IVF156+IVH156+IVJ156</f>
        <v>0.15360000000000001</v>
      </c>
      <c r="JEU156" s="23"/>
      <c r="JEV156" s="24"/>
      <c r="JEW156" s="25" t="s">
        <v>17</v>
      </c>
      <c r="JEX156" s="26" t="s">
        <v>16</v>
      </c>
      <c r="JEY156" s="98">
        <v>2.4E-2</v>
      </c>
      <c r="JEZ156" s="27">
        <f>JEZ152*JEY156</f>
        <v>4.8000000000000001E-2</v>
      </c>
      <c r="JFA156" s="26">
        <v>3.2</v>
      </c>
      <c r="JFB156" s="27">
        <f>JFA156*JEZ156</f>
        <v>0.15360000000000001</v>
      </c>
      <c r="JFC156" s="26"/>
      <c r="JFD156" s="27"/>
      <c r="JFE156" s="26"/>
      <c r="JFF156" s="27"/>
      <c r="JFG156" s="28">
        <f>JFB156+JFD156+JFF156</f>
        <v>0.15360000000000001</v>
      </c>
      <c r="JOQ156" s="23"/>
      <c r="JOR156" s="24"/>
      <c r="JOS156" s="25" t="s">
        <v>17</v>
      </c>
      <c r="JOT156" s="26" t="s">
        <v>16</v>
      </c>
      <c r="JOU156" s="98">
        <v>2.4E-2</v>
      </c>
      <c r="JOV156" s="27">
        <f>JOV152*JOU156</f>
        <v>4.8000000000000001E-2</v>
      </c>
      <c r="JOW156" s="26">
        <v>3.2</v>
      </c>
      <c r="JOX156" s="27">
        <f>JOW156*JOV156</f>
        <v>0.15360000000000001</v>
      </c>
      <c r="JOY156" s="26"/>
      <c r="JOZ156" s="27"/>
      <c r="JPA156" s="26"/>
      <c r="JPB156" s="27"/>
      <c r="JPC156" s="28">
        <f>JOX156+JOZ156+JPB156</f>
        <v>0.15360000000000001</v>
      </c>
      <c r="JYM156" s="23"/>
      <c r="JYN156" s="24"/>
      <c r="JYO156" s="25" t="s">
        <v>17</v>
      </c>
      <c r="JYP156" s="26" t="s">
        <v>16</v>
      </c>
      <c r="JYQ156" s="98">
        <v>2.4E-2</v>
      </c>
      <c r="JYR156" s="27">
        <f>JYR152*JYQ156</f>
        <v>4.8000000000000001E-2</v>
      </c>
      <c r="JYS156" s="26">
        <v>3.2</v>
      </c>
      <c r="JYT156" s="27">
        <f>JYS156*JYR156</f>
        <v>0.15360000000000001</v>
      </c>
      <c r="JYU156" s="26"/>
      <c r="JYV156" s="27"/>
      <c r="JYW156" s="26"/>
      <c r="JYX156" s="27"/>
      <c r="JYY156" s="28">
        <f>JYT156+JYV156+JYX156</f>
        <v>0.15360000000000001</v>
      </c>
      <c r="KII156" s="23"/>
      <c r="KIJ156" s="24"/>
      <c r="KIK156" s="25" t="s">
        <v>17</v>
      </c>
      <c r="KIL156" s="26" t="s">
        <v>16</v>
      </c>
      <c r="KIM156" s="98">
        <v>2.4E-2</v>
      </c>
      <c r="KIN156" s="27">
        <f>KIN152*KIM156</f>
        <v>4.8000000000000001E-2</v>
      </c>
      <c r="KIO156" s="26">
        <v>3.2</v>
      </c>
      <c r="KIP156" s="27">
        <f>KIO156*KIN156</f>
        <v>0.15360000000000001</v>
      </c>
      <c r="KIQ156" s="26"/>
      <c r="KIR156" s="27"/>
      <c r="KIS156" s="26"/>
      <c r="KIT156" s="27"/>
      <c r="KIU156" s="28">
        <f>KIP156+KIR156+KIT156</f>
        <v>0.15360000000000001</v>
      </c>
      <c r="KSE156" s="23"/>
      <c r="KSF156" s="24"/>
      <c r="KSG156" s="25" t="s">
        <v>17</v>
      </c>
      <c r="KSH156" s="26" t="s">
        <v>16</v>
      </c>
      <c r="KSI156" s="98">
        <v>2.4E-2</v>
      </c>
      <c r="KSJ156" s="27">
        <f>KSJ152*KSI156</f>
        <v>4.8000000000000001E-2</v>
      </c>
      <c r="KSK156" s="26">
        <v>3.2</v>
      </c>
      <c r="KSL156" s="27">
        <f>KSK156*KSJ156</f>
        <v>0.15360000000000001</v>
      </c>
      <c r="KSM156" s="26"/>
      <c r="KSN156" s="27"/>
      <c r="KSO156" s="26"/>
      <c r="KSP156" s="27"/>
      <c r="KSQ156" s="28">
        <f>KSL156+KSN156+KSP156</f>
        <v>0.15360000000000001</v>
      </c>
      <c r="LCA156" s="23"/>
      <c r="LCB156" s="24"/>
      <c r="LCC156" s="25" t="s">
        <v>17</v>
      </c>
      <c r="LCD156" s="26" t="s">
        <v>16</v>
      </c>
      <c r="LCE156" s="98">
        <v>2.4E-2</v>
      </c>
      <c r="LCF156" s="27">
        <f>LCF152*LCE156</f>
        <v>4.8000000000000001E-2</v>
      </c>
      <c r="LCG156" s="26">
        <v>3.2</v>
      </c>
      <c r="LCH156" s="27">
        <f>LCG156*LCF156</f>
        <v>0.15360000000000001</v>
      </c>
      <c r="LCI156" s="26"/>
      <c r="LCJ156" s="27"/>
      <c r="LCK156" s="26"/>
      <c r="LCL156" s="27"/>
      <c r="LCM156" s="28">
        <f>LCH156+LCJ156+LCL156</f>
        <v>0.15360000000000001</v>
      </c>
      <c r="LLW156" s="23"/>
      <c r="LLX156" s="24"/>
      <c r="LLY156" s="25" t="s">
        <v>17</v>
      </c>
      <c r="LLZ156" s="26" t="s">
        <v>16</v>
      </c>
      <c r="LMA156" s="98">
        <v>2.4E-2</v>
      </c>
      <c r="LMB156" s="27">
        <f>LMB152*LMA156</f>
        <v>4.8000000000000001E-2</v>
      </c>
      <c r="LMC156" s="26">
        <v>3.2</v>
      </c>
      <c r="LMD156" s="27">
        <f>LMC156*LMB156</f>
        <v>0.15360000000000001</v>
      </c>
      <c r="LME156" s="26"/>
      <c r="LMF156" s="27"/>
      <c r="LMG156" s="26"/>
      <c r="LMH156" s="27"/>
      <c r="LMI156" s="28">
        <f>LMD156+LMF156+LMH156</f>
        <v>0.15360000000000001</v>
      </c>
      <c r="LVS156" s="23"/>
      <c r="LVT156" s="24"/>
      <c r="LVU156" s="25" t="s">
        <v>17</v>
      </c>
      <c r="LVV156" s="26" t="s">
        <v>16</v>
      </c>
      <c r="LVW156" s="98">
        <v>2.4E-2</v>
      </c>
      <c r="LVX156" s="27">
        <f>LVX152*LVW156</f>
        <v>4.8000000000000001E-2</v>
      </c>
      <c r="LVY156" s="26">
        <v>3.2</v>
      </c>
      <c r="LVZ156" s="27">
        <f>LVY156*LVX156</f>
        <v>0.15360000000000001</v>
      </c>
      <c r="LWA156" s="26"/>
      <c r="LWB156" s="27"/>
      <c r="LWC156" s="26"/>
      <c r="LWD156" s="27"/>
      <c r="LWE156" s="28">
        <f>LVZ156+LWB156+LWD156</f>
        <v>0.15360000000000001</v>
      </c>
      <c r="MFO156" s="23"/>
      <c r="MFP156" s="24"/>
      <c r="MFQ156" s="25" t="s">
        <v>17</v>
      </c>
      <c r="MFR156" s="26" t="s">
        <v>16</v>
      </c>
      <c r="MFS156" s="98">
        <v>2.4E-2</v>
      </c>
      <c r="MFT156" s="27">
        <f>MFT152*MFS156</f>
        <v>4.8000000000000001E-2</v>
      </c>
      <c r="MFU156" s="26">
        <v>3.2</v>
      </c>
      <c r="MFV156" s="27">
        <f>MFU156*MFT156</f>
        <v>0.15360000000000001</v>
      </c>
      <c r="MFW156" s="26"/>
      <c r="MFX156" s="27"/>
      <c r="MFY156" s="26"/>
      <c r="MFZ156" s="27"/>
      <c r="MGA156" s="28">
        <f>MFV156+MFX156+MFZ156</f>
        <v>0.15360000000000001</v>
      </c>
      <c r="MPK156" s="23"/>
      <c r="MPL156" s="24"/>
      <c r="MPM156" s="25" t="s">
        <v>17</v>
      </c>
      <c r="MPN156" s="26" t="s">
        <v>16</v>
      </c>
      <c r="MPO156" s="98">
        <v>2.4E-2</v>
      </c>
      <c r="MPP156" s="27">
        <f>MPP152*MPO156</f>
        <v>4.8000000000000001E-2</v>
      </c>
      <c r="MPQ156" s="26">
        <v>3.2</v>
      </c>
      <c r="MPR156" s="27">
        <f>MPQ156*MPP156</f>
        <v>0.15360000000000001</v>
      </c>
      <c r="MPS156" s="26"/>
      <c r="MPT156" s="27"/>
      <c r="MPU156" s="26"/>
      <c r="MPV156" s="27"/>
      <c r="MPW156" s="28">
        <f>MPR156+MPT156+MPV156</f>
        <v>0.15360000000000001</v>
      </c>
      <c r="MZG156" s="23"/>
      <c r="MZH156" s="24"/>
      <c r="MZI156" s="25" t="s">
        <v>17</v>
      </c>
      <c r="MZJ156" s="26" t="s">
        <v>16</v>
      </c>
      <c r="MZK156" s="98">
        <v>2.4E-2</v>
      </c>
      <c r="MZL156" s="27">
        <f>MZL152*MZK156</f>
        <v>4.8000000000000001E-2</v>
      </c>
      <c r="MZM156" s="26">
        <v>3.2</v>
      </c>
      <c r="MZN156" s="27">
        <f>MZM156*MZL156</f>
        <v>0.15360000000000001</v>
      </c>
      <c r="MZO156" s="26"/>
      <c r="MZP156" s="27"/>
      <c r="MZQ156" s="26"/>
      <c r="MZR156" s="27"/>
      <c r="MZS156" s="28">
        <f>MZN156+MZP156+MZR156</f>
        <v>0.15360000000000001</v>
      </c>
      <c r="NJC156" s="23"/>
      <c r="NJD156" s="24"/>
      <c r="NJE156" s="25" t="s">
        <v>17</v>
      </c>
      <c r="NJF156" s="26" t="s">
        <v>16</v>
      </c>
      <c r="NJG156" s="98">
        <v>2.4E-2</v>
      </c>
      <c r="NJH156" s="27">
        <f>NJH152*NJG156</f>
        <v>4.8000000000000001E-2</v>
      </c>
      <c r="NJI156" s="26">
        <v>3.2</v>
      </c>
      <c r="NJJ156" s="27">
        <f>NJI156*NJH156</f>
        <v>0.15360000000000001</v>
      </c>
      <c r="NJK156" s="26"/>
      <c r="NJL156" s="27"/>
      <c r="NJM156" s="26"/>
      <c r="NJN156" s="27"/>
      <c r="NJO156" s="28">
        <f>NJJ156+NJL156+NJN156</f>
        <v>0.15360000000000001</v>
      </c>
      <c r="NSY156" s="23"/>
      <c r="NSZ156" s="24"/>
      <c r="NTA156" s="25" t="s">
        <v>17</v>
      </c>
      <c r="NTB156" s="26" t="s">
        <v>16</v>
      </c>
      <c r="NTC156" s="98">
        <v>2.4E-2</v>
      </c>
      <c r="NTD156" s="27">
        <f>NTD152*NTC156</f>
        <v>4.8000000000000001E-2</v>
      </c>
      <c r="NTE156" s="26">
        <v>3.2</v>
      </c>
      <c r="NTF156" s="27">
        <f>NTE156*NTD156</f>
        <v>0.15360000000000001</v>
      </c>
      <c r="NTG156" s="26"/>
      <c r="NTH156" s="27"/>
      <c r="NTI156" s="26"/>
      <c r="NTJ156" s="27"/>
      <c r="NTK156" s="28">
        <f>NTF156+NTH156+NTJ156</f>
        <v>0.15360000000000001</v>
      </c>
      <c r="OCU156" s="23"/>
      <c r="OCV156" s="24"/>
      <c r="OCW156" s="25" t="s">
        <v>17</v>
      </c>
      <c r="OCX156" s="26" t="s">
        <v>16</v>
      </c>
      <c r="OCY156" s="98">
        <v>2.4E-2</v>
      </c>
      <c r="OCZ156" s="27">
        <f>OCZ152*OCY156</f>
        <v>4.8000000000000001E-2</v>
      </c>
      <c r="ODA156" s="26">
        <v>3.2</v>
      </c>
      <c r="ODB156" s="27">
        <f>ODA156*OCZ156</f>
        <v>0.15360000000000001</v>
      </c>
      <c r="ODC156" s="26"/>
      <c r="ODD156" s="27"/>
      <c r="ODE156" s="26"/>
      <c r="ODF156" s="27"/>
      <c r="ODG156" s="28">
        <f>ODB156+ODD156+ODF156</f>
        <v>0.15360000000000001</v>
      </c>
      <c r="OMQ156" s="23"/>
      <c r="OMR156" s="24"/>
      <c r="OMS156" s="25" t="s">
        <v>17</v>
      </c>
      <c r="OMT156" s="26" t="s">
        <v>16</v>
      </c>
      <c r="OMU156" s="98">
        <v>2.4E-2</v>
      </c>
      <c r="OMV156" s="27">
        <f>OMV152*OMU156</f>
        <v>4.8000000000000001E-2</v>
      </c>
      <c r="OMW156" s="26">
        <v>3.2</v>
      </c>
      <c r="OMX156" s="27">
        <f>OMW156*OMV156</f>
        <v>0.15360000000000001</v>
      </c>
      <c r="OMY156" s="26"/>
      <c r="OMZ156" s="27"/>
      <c r="ONA156" s="26"/>
      <c r="ONB156" s="27"/>
      <c r="ONC156" s="28">
        <f>OMX156+OMZ156+ONB156</f>
        <v>0.15360000000000001</v>
      </c>
      <c r="OWM156" s="23"/>
      <c r="OWN156" s="24"/>
      <c r="OWO156" s="25" t="s">
        <v>17</v>
      </c>
      <c r="OWP156" s="26" t="s">
        <v>16</v>
      </c>
      <c r="OWQ156" s="98">
        <v>2.4E-2</v>
      </c>
      <c r="OWR156" s="27">
        <f>OWR152*OWQ156</f>
        <v>4.8000000000000001E-2</v>
      </c>
      <c r="OWS156" s="26">
        <v>3.2</v>
      </c>
      <c r="OWT156" s="27">
        <f>OWS156*OWR156</f>
        <v>0.15360000000000001</v>
      </c>
      <c r="OWU156" s="26"/>
      <c r="OWV156" s="27"/>
      <c r="OWW156" s="26"/>
      <c r="OWX156" s="27"/>
      <c r="OWY156" s="28">
        <f>OWT156+OWV156+OWX156</f>
        <v>0.15360000000000001</v>
      </c>
      <c r="PGI156" s="23"/>
      <c r="PGJ156" s="24"/>
      <c r="PGK156" s="25" t="s">
        <v>17</v>
      </c>
      <c r="PGL156" s="26" t="s">
        <v>16</v>
      </c>
      <c r="PGM156" s="98">
        <v>2.4E-2</v>
      </c>
      <c r="PGN156" s="27">
        <f>PGN152*PGM156</f>
        <v>4.8000000000000001E-2</v>
      </c>
      <c r="PGO156" s="26">
        <v>3.2</v>
      </c>
      <c r="PGP156" s="27">
        <f>PGO156*PGN156</f>
        <v>0.15360000000000001</v>
      </c>
      <c r="PGQ156" s="26"/>
      <c r="PGR156" s="27"/>
      <c r="PGS156" s="26"/>
      <c r="PGT156" s="27"/>
      <c r="PGU156" s="28">
        <f>PGP156+PGR156+PGT156</f>
        <v>0.15360000000000001</v>
      </c>
      <c r="PQE156" s="23"/>
      <c r="PQF156" s="24"/>
      <c r="PQG156" s="25" t="s">
        <v>17</v>
      </c>
      <c r="PQH156" s="26" t="s">
        <v>16</v>
      </c>
      <c r="PQI156" s="98">
        <v>2.4E-2</v>
      </c>
      <c r="PQJ156" s="27">
        <f>PQJ152*PQI156</f>
        <v>4.8000000000000001E-2</v>
      </c>
      <c r="PQK156" s="26">
        <v>3.2</v>
      </c>
      <c r="PQL156" s="27">
        <f>PQK156*PQJ156</f>
        <v>0.15360000000000001</v>
      </c>
      <c r="PQM156" s="26"/>
      <c r="PQN156" s="27"/>
      <c r="PQO156" s="26"/>
      <c r="PQP156" s="27"/>
      <c r="PQQ156" s="28">
        <f>PQL156+PQN156+PQP156</f>
        <v>0.15360000000000001</v>
      </c>
      <c r="QAA156" s="23"/>
      <c r="QAB156" s="24"/>
      <c r="QAC156" s="25" t="s">
        <v>17</v>
      </c>
      <c r="QAD156" s="26" t="s">
        <v>16</v>
      </c>
      <c r="QAE156" s="98">
        <v>2.4E-2</v>
      </c>
      <c r="QAF156" s="27">
        <f>QAF152*QAE156</f>
        <v>4.8000000000000001E-2</v>
      </c>
      <c r="QAG156" s="26">
        <v>3.2</v>
      </c>
      <c r="QAH156" s="27">
        <f>QAG156*QAF156</f>
        <v>0.15360000000000001</v>
      </c>
      <c r="QAI156" s="26"/>
      <c r="QAJ156" s="27"/>
      <c r="QAK156" s="26"/>
      <c r="QAL156" s="27"/>
      <c r="QAM156" s="28">
        <f>QAH156+QAJ156+QAL156</f>
        <v>0.15360000000000001</v>
      </c>
      <c r="QJW156" s="23"/>
      <c r="QJX156" s="24"/>
      <c r="QJY156" s="25" t="s">
        <v>17</v>
      </c>
      <c r="QJZ156" s="26" t="s">
        <v>16</v>
      </c>
      <c r="QKA156" s="98">
        <v>2.4E-2</v>
      </c>
      <c r="QKB156" s="27">
        <f>QKB152*QKA156</f>
        <v>4.8000000000000001E-2</v>
      </c>
      <c r="QKC156" s="26">
        <v>3.2</v>
      </c>
      <c r="QKD156" s="27">
        <f>QKC156*QKB156</f>
        <v>0.15360000000000001</v>
      </c>
      <c r="QKE156" s="26"/>
      <c r="QKF156" s="27"/>
      <c r="QKG156" s="26"/>
      <c r="QKH156" s="27"/>
      <c r="QKI156" s="28">
        <f>QKD156+QKF156+QKH156</f>
        <v>0.15360000000000001</v>
      </c>
      <c r="QTS156" s="23"/>
      <c r="QTT156" s="24"/>
      <c r="QTU156" s="25" t="s">
        <v>17</v>
      </c>
      <c r="QTV156" s="26" t="s">
        <v>16</v>
      </c>
      <c r="QTW156" s="98">
        <v>2.4E-2</v>
      </c>
      <c r="QTX156" s="27">
        <f>QTX152*QTW156</f>
        <v>4.8000000000000001E-2</v>
      </c>
      <c r="QTY156" s="26">
        <v>3.2</v>
      </c>
      <c r="QTZ156" s="27">
        <f>QTY156*QTX156</f>
        <v>0.15360000000000001</v>
      </c>
      <c r="QUA156" s="26"/>
      <c r="QUB156" s="27"/>
      <c r="QUC156" s="26"/>
      <c r="QUD156" s="27"/>
      <c r="QUE156" s="28">
        <f>QTZ156+QUB156+QUD156</f>
        <v>0.15360000000000001</v>
      </c>
      <c r="RDO156" s="23"/>
      <c r="RDP156" s="24"/>
      <c r="RDQ156" s="25" t="s">
        <v>17</v>
      </c>
      <c r="RDR156" s="26" t="s">
        <v>16</v>
      </c>
      <c r="RDS156" s="98">
        <v>2.4E-2</v>
      </c>
      <c r="RDT156" s="27">
        <f>RDT152*RDS156</f>
        <v>4.8000000000000001E-2</v>
      </c>
      <c r="RDU156" s="26">
        <v>3.2</v>
      </c>
      <c r="RDV156" s="27">
        <f>RDU156*RDT156</f>
        <v>0.15360000000000001</v>
      </c>
      <c r="RDW156" s="26"/>
      <c r="RDX156" s="27"/>
      <c r="RDY156" s="26"/>
      <c r="RDZ156" s="27"/>
      <c r="REA156" s="28">
        <f>RDV156+RDX156+RDZ156</f>
        <v>0.15360000000000001</v>
      </c>
      <c r="RNK156" s="23"/>
      <c r="RNL156" s="24"/>
      <c r="RNM156" s="25" t="s">
        <v>17</v>
      </c>
      <c r="RNN156" s="26" t="s">
        <v>16</v>
      </c>
      <c r="RNO156" s="98">
        <v>2.4E-2</v>
      </c>
      <c r="RNP156" s="27">
        <f>RNP152*RNO156</f>
        <v>4.8000000000000001E-2</v>
      </c>
      <c r="RNQ156" s="26">
        <v>3.2</v>
      </c>
      <c r="RNR156" s="27">
        <f>RNQ156*RNP156</f>
        <v>0.15360000000000001</v>
      </c>
      <c r="RNS156" s="26"/>
      <c r="RNT156" s="27"/>
      <c r="RNU156" s="26"/>
      <c r="RNV156" s="27"/>
      <c r="RNW156" s="28">
        <f>RNR156+RNT156+RNV156</f>
        <v>0.15360000000000001</v>
      </c>
      <c r="RXG156" s="23"/>
      <c r="RXH156" s="24"/>
      <c r="RXI156" s="25" t="s">
        <v>17</v>
      </c>
      <c r="RXJ156" s="26" t="s">
        <v>16</v>
      </c>
      <c r="RXK156" s="98">
        <v>2.4E-2</v>
      </c>
      <c r="RXL156" s="27">
        <f>RXL152*RXK156</f>
        <v>4.8000000000000001E-2</v>
      </c>
      <c r="RXM156" s="26">
        <v>3.2</v>
      </c>
      <c r="RXN156" s="27">
        <f>RXM156*RXL156</f>
        <v>0.15360000000000001</v>
      </c>
      <c r="RXO156" s="26"/>
      <c r="RXP156" s="27"/>
      <c r="RXQ156" s="26"/>
      <c r="RXR156" s="27"/>
      <c r="RXS156" s="28">
        <f>RXN156+RXP156+RXR156</f>
        <v>0.15360000000000001</v>
      </c>
      <c r="SHC156" s="23"/>
      <c r="SHD156" s="24"/>
      <c r="SHE156" s="25" t="s">
        <v>17</v>
      </c>
      <c r="SHF156" s="26" t="s">
        <v>16</v>
      </c>
      <c r="SHG156" s="98">
        <v>2.4E-2</v>
      </c>
      <c r="SHH156" s="27">
        <f>SHH152*SHG156</f>
        <v>4.8000000000000001E-2</v>
      </c>
      <c r="SHI156" s="26">
        <v>3.2</v>
      </c>
      <c r="SHJ156" s="27">
        <f>SHI156*SHH156</f>
        <v>0.15360000000000001</v>
      </c>
      <c r="SHK156" s="26"/>
      <c r="SHL156" s="27"/>
      <c r="SHM156" s="26"/>
      <c r="SHN156" s="27"/>
      <c r="SHO156" s="28">
        <f>SHJ156+SHL156+SHN156</f>
        <v>0.15360000000000001</v>
      </c>
      <c r="SQY156" s="23"/>
      <c r="SQZ156" s="24"/>
      <c r="SRA156" s="25" t="s">
        <v>17</v>
      </c>
      <c r="SRB156" s="26" t="s">
        <v>16</v>
      </c>
      <c r="SRC156" s="98">
        <v>2.4E-2</v>
      </c>
      <c r="SRD156" s="27">
        <f>SRD152*SRC156</f>
        <v>4.8000000000000001E-2</v>
      </c>
      <c r="SRE156" s="26">
        <v>3.2</v>
      </c>
      <c r="SRF156" s="27">
        <f>SRE156*SRD156</f>
        <v>0.15360000000000001</v>
      </c>
      <c r="SRG156" s="26"/>
      <c r="SRH156" s="27"/>
      <c r="SRI156" s="26"/>
      <c r="SRJ156" s="27"/>
      <c r="SRK156" s="28">
        <f>SRF156+SRH156+SRJ156</f>
        <v>0.15360000000000001</v>
      </c>
      <c r="TAU156" s="23"/>
      <c r="TAV156" s="24"/>
      <c r="TAW156" s="25" t="s">
        <v>17</v>
      </c>
      <c r="TAX156" s="26" t="s">
        <v>16</v>
      </c>
      <c r="TAY156" s="98">
        <v>2.4E-2</v>
      </c>
      <c r="TAZ156" s="27">
        <f>TAZ152*TAY156</f>
        <v>4.8000000000000001E-2</v>
      </c>
      <c r="TBA156" s="26">
        <v>3.2</v>
      </c>
      <c r="TBB156" s="27">
        <f>TBA156*TAZ156</f>
        <v>0.15360000000000001</v>
      </c>
      <c r="TBC156" s="26"/>
      <c r="TBD156" s="27"/>
      <c r="TBE156" s="26"/>
      <c r="TBF156" s="27"/>
      <c r="TBG156" s="28">
        <f>TBB156+TBD156+TBF156</f>
        <v>0.15360000000000001</v>
      </c>
      <c r="TKQ156" s="23"/>
      <c r="TKR156" s="24"/>
      <c r="TKS156" s="25" t="s">
        <v>17</v>
      </c>
      <c r="TKT156" s="26" t="s">
        <v>16</v>
      </c>
      <c r="TKU156" s="98">
        <v>2.4E-2</v>
      </c>
      <c r="TKV156" s="27">
        <f>TKV152*TKU156</f>
        <v>4.8000000000000001E-2</v>
      </c>
      <c r="TKW156" s="26">
        <v>3.2</v>
      </c>
      <c r="TKX156" s="27">
        <f>TKW156*TKV156</f>
        <v>0.15360000000000001</v>
      </c>
      <c r="TKY156" s="26"/>
      <c r="TKZ156" s="27"/>
      <c r="TLA156" s="26"/>
      <c r="TLB156" s="27"/>
      <c r="TLC156" s="28">
        <f>TKX156+TKZ156+TLB156</f>
        <v>0.15360000000000001</v>
      </c>
      <c r="TUM156" s="23"/>
      <c r="TUN156" s="24"/>
      <c r="TUO156" s="25" t="s">
        <v>17</v>
      </c>
      <c r="TUP156" s="26" t="s">
        <v>16</v>
      </c>
      <c r="TUQ156" s="98">
        <v>2.4E-2</v>
      </c>
      <c r="TUR156" s="27">
        <f>TUR152*TUQ156</f>
        <v>4.8000000000000001E-2</v>
      </c>
      <c r="TUS156" s="26">
        <v>3.2</v>
      </c>
      <c r="TUT156" s="27">
        <f>TUS156*TUR156</f>
        <v>0.15360000000000001</v>
      </c>
      <c r="TUU156" s="26"/>
      <c r="TUV156" s="27"/>
      <c r="TUW156" s="26"/>
      <c r="TUX156" s="27"/>
      <c r="TUY156" s="28">
        <f>TUT156+TUV156+TUX156</f>
        <v>0.15360000000000001</v>
      </c>
      <c r="UEI156" s="23"/>
      <c r="UEJ156" s="24"/>
      <c r="UEK156" s="25" t="s">
        <v>17</v>
      </c>
      <c r="UEL156" s="26" t="s">
        <v>16</v>
      </c>
      <c r="UEM156" s="98">
        <v>2.4E-2</v>
      </c>
      <c r="UEN156" s="27">
        <f>UEN152*UEM156</f>
        <v>4.8000000000000001E-2</v>
      </c>
      <c r="UEO156" s="26">
        <v>3.2</v>
      </c>
      <c r="UEP156" s="27">
        <f>UEO156*UEN156</f>
        <v>0.15360000000000001</v>
      </c>
      <c r="UEQ156" s="26"/>
      <c r="UER156" s="27"/>
      <c r="UES156" s="26"/>
      <c r="UET156" s="27"/>
      <c r="UEU156" s="28">
        <f>UEP156+UER156+UET156</f>
        <v>0.15360000000000001</v>
      </c>
      <c r="UOE156" s="23"/>
      <c r="UOF156" s="24"/>
      <c r="UOG156" s="25" t="s">
        <v>17</v>
      </c>
      <c r="UOH156" s="26" t="s">
        <v>16</v>
      </c>
      <c r="UOI156" s="98">
        <v>2.4E-2</v>
      </c>
      <c r="UOJ156" s="27">
        <f>UOJ152*UOI156</f>
        <v>4.8000000000000001E-2</v>
      </c>
      <c r="UOK156" s="26">
        <v>3.2</v>
      </c>
      <c r="UOL156" s="27">
        <f>UOK156*UOJ156</f>
        <v>0.15360000000000001</v>
      </c>
      <c r="UOM156" s="26"/>
      <c r="UON156" s="27"/>
      <c r="UOO156" s="26"/>
      <c r="UOP156" s="27"/>
      <c r="UOQ156" s="28">
        <f>UOL156+UON156+UOP156</f>
        <v>0.15360000000000001</v>
      </c>
      <c r="UYA156" s="23"/>
      <c r="UYB156" s="24"/>
      <c r="UYC156" s="25" t="s">
        <v>17</v>
      </c>
      <c r="UYD156" s="26" t="s">
        <v>16</v>
      </c>
      <c r="UYE156" s="98">
        <v>2.4E-2</v>
      </c>
      <c r="UYF156" s="27">
        <f>UYF152*UYE156</f>
        <v>4.8000000000000001E-2</v>
      </c>
      <c r="UYG156" s="26">
        <v>3.2</v>
      </c>
      <c r="UYH156" s="27">
        <f>UYG156*UYF156</f>
        <v>0.15360000000000001</v>
      </c>
      <c r="UYI156" s="26"/>
      <c r="UYJ156" s="27"/>
      <c r="UYK156" s="26"/>
      <c r="UYL156" s="27"/>
      <c r="UYM156" s="28">
        <f>UYH156+UYJ156+UYL156</f>
        <v>0.15360000000000001</v>
      </c>
      <c r="VHW156" s="23"/>
      <c r="VHX156" s="24"/>
      <c r="VHY156" s="25" t="s">
        <v>17</v>
      </c>
      <c r="VHZ156" s="26" t="s">
        <v>16</v>
      </c>
      <c r="VIA156" s="98">
        <v>2.4E-2</v>
      </c>
      <c r="VIB156" s="27">
        <f>VIB152*VIA156</f>
        <v>4.8000000000000001E-2</v>
      </c>
      <c r="VIC156" s="26">
        <v>3.2</v>
      </c>
      <c r="VID156" s="27">
        <f>VIC156*VIB156</f>
        <v>0.15360000000000001</v>
      </c>
      <c r="VIE156" s="26"/>
      <c r="VIF156" s="27"/>
      <c r="VIG156" s="26"/>
      <c r="VIH156" s="27"/>
      <c r="VII156" s="28">
        <f>VID156+VIF156+VIH156</f>
        <v>0.15360000000000001</v>
      </c>
      <c r="VRS156" s="23"/>
      <c r="VRT156" s="24"/>
      <c r="VRU156" s="25" t="s">
        <v>17</v>
      </c>
      <c r="VRV156" s="26" t="s">
        <v>16</v>
      </c>
      <c r="VRW156" s="98">
        <v>2.4E-2</v>
      </c>
      <c r="VRX156" s="27">
        <f>VRX152*VRW156</f>
        <v>4.8000000000000001E-2</v>
      </c>
      <c r="VRY156" s="26">
        <v>3.2</v>
      </c>
      <c r="VRZ156" s="27">
        <f>VRY156*VRX156</f>
        <v>0.15360000000000001</v>
      </c>
      <c r="VSA156" s="26"/>
      <c r="VSB156" s="27"/>
      <c r="VSC156" s="26"/>
      <c r="VSD156" s="27"/>
      <c r="VSE156" s="28">
        <f>VRZ156+VSB156+VSD156</f>
        <v>0.15360000000000001</v>
      </c>
      <c r="WBO156" s="23"/>
      <c r="WBP156" s="24"/>
      <c r="WBQ156" s="25" t="s">
        <v>17</v>
      </c>
      <c r="WBR156" s="26" t="s">
        <v>16</v>
      </c>
      <c r="WBS156" s="98">
        <v>2.4E-2</v>
      </c>
      <c r="WBT156" s="27">
        <f>WBT152*WBS156</f>
        <v>4.8000000000000001E-2</v>
      </c>
      <c r="WBU156" s="26">
        <v>3.2</v>
      </c>
      <c r="WBV156" s="27">
        <f>WBU156*WBT156</f>
        <v>0.15360000000000001</v>
      </c>
      <c r="WBW156" s="26"/>
      <c r="WBX156" s="27"/>
      <c r="WBY156" s="26"/>
      <c r="WBZ156" s="27"/>
      <c r="WCA156" s="28">
        <f>WBV156+WBX156+WBZ156</f>
        <v>0.15360000000000001</v>
      </c>
      <c r="WLK156" s="23"/>
      <c r="WLL156" s="24"/>
      <c r="WLM156" s="25" t="s">
        <v>17</v>
      </c>
      <c r="WLN156" s="26" t="s">
        <v>16</v>
      </c>
      <c r="WLO156" s="98">
        <v>2.4E-2</v>
      </c>
      <c r="WLP156" s="27">
        <f>WLP152*WLO156</f>
        <v>4.8000000000000001E-2</v>
      </c>
      <c r="WLQ156" s="26">
        <v>3.2</v>
      </c>
      <c r="WLR156" s="27">
        <f>WLQ156*WLP156</f>
        <v>0.15360000000000001</v>
      </c>
      <c r="WLS156" s="26"/>
      <c r="WLT156" s="27"/>
      <c r="WLU156" s="26"/>
      <c r="WLV156" s="27"/>
      <c r="WLW156" s="28">
        <f>WLR156+WLT156+WLV156</f>
        <v>0.15360000000000001</v>
      </c>
      <c r="WVG156" s="23"/>
      <c r="WVH156" s="24"/>
      <c r="WVI156" s="25" t="s">
        <v>17</v>
      </c>
      <c r="WVJ156" s="26" t="s">
        <v>16</v>
      </c>
      <c r="WVK156" s="98">
        <v>2.4E-2</v>
      </c>
      <c r="WVL156" s="27">
        <f>WVL152*WVK156</f>
        <v>4.8000000000000001E-2</v>
      </c>
      <c r="WVM156" s="26">
        <v>3.2</v>
      </c>
      <c r="WVN156" s="27">
        <f>WVM156*WVL156</f>
        <v>0.15360000000000001</v>
      </c>
      <c r="WVO156" s="26"/>
      <c r="WVP156" s="27"/>
      <c r="WVQ156" s="26"/>
      <c r="WVR156" s="27"/>
      <c r="WVS156" s="28">
        <f>WVN156+WVP156+WVR156</f>
        <v>0.15360000000000001</v>
      </c>
    </row>
    <row r="157" spans="1:16140" s="158" customFormat="1" ht="23.25" customHeight="1" x14ac:dyDescent="0.25">
      <c r="A157" s="153">
        <v>33</v>
      </c>
      <c r="B157" s="154" t="s">
        <v>209</v>
      </c>
      <c r="C157" s="159" t="s">
        <v>208</v>
      </c>
      <c r="D157" s="155" t="s">
        <v>47</v>
      </c>
      <c r="E157" s="155"/>
      <c r="F157" s="160">
        <v>3</v>
      </c>
      <c r="G157" s="155"/>
      <c r="H157" s="156"/>
      <c r="I157" s="155"/>
      <c r="J157" s="156"/>
      <c r="K157" s="155"/>
      <c r="L157" s="156"/>
      <c r="M157" s="157"/>
    </row>
    <row r="158" spans="1:16140" s="36" customFormat="1" ht="20.25" customHeight="1" x14ac:dyDescent="0.25">
      <c r="A158" s="30"/>
      <c r="B158" s="63"/>
      <c r="C158" s="32" t="s">
        <v>22</v>
      </c>
      <c r="D158" s="33" t="s">
        <v>14</v>
      </c>
      <c r="E158" s="34">
        <v>1.78</v>
      </c>
      <c r="F158" s="34">
        <f>E158*$F$157</f>
        <v>5.34</v>
      </c>
      <c r="G158" s="33"/>
      <c r="H158" s="34"/>
      <c r="I158" s="68"/>
      <c r="J158" s="15">
        <f>I158*F158</f>
        <v>0</v>
      </c>
      <c r="K158" s="33"/>
      <c r="L158" s="34"/>
      <c r="M158" s="16">
        <f t="shared" si="5"/>
        <v>0</v>
      </c>
    </row>
    <row r="159" spans="1:16140" s="36" customFormat="1" ht="21.75" customHeight="1" x14ac:dyDescent="0.25">
      <c r="A159" s="30"/>
      <c r="B159" s="63"/>
      <c r="C159" s="32" t="s">
        <v>15</v>
      </c>
      <c r="D159" s="33" t="s">
        <v>16</v>
      </c>
      <c r="E159" s="34">
        <v>0.96</v>
      </c>
      <c r="F159" s="34">
        <f>E159*$F$157</f>
        <v>2.88</v>
      </c>
      <c r="G159" s="33"/>
      <c r="H159" s="34"/>
      <c r="I159" s="33"/>
      <c r="J159" s="34"/>
      <c r="K159" s="34"/>
      <c r="L159" s="18">
        <f>K159*F159</f>
        <v>0</v>
      </c>
      <c r="M159" s="16">
        <f t="shared" si="5"/>
        <v>0</v>
      </c>
    </row>
    <row r="160" spans="1:16140" s="36" customFormat="1" ht="20.25" customHeight="1" x14ac:dyDescent="0.25">
      <c r="A160" s="30"/>
      <c r="B160" s="81"/>
      <c r="C160" s="25" t="s">
        <v>210</v>
      </c>
      <c r="D160" s="33" t="s">
        <v>12</v>
      </c>
      <c r="E160" s="68">
        <v>1</v>
      </c>
      <c r="F160" s="34">
        <f>E160*$F$157</f>
        <v>3</v>
      </c>
      <c r="G160" s="27"/>
      <c r="H160" s="34">
        <f>G160*F160</f>
        <v>0</v>
      </c>
      <c r="I160" s="68"/>
      <c r="J160" s="68"/>
      <c r="K160" s="68"/>
      <c r="L160" s="68"/>
      <c r="M160" s="16">
        <f t="shared" si="5"/>
        <v>0</v>
      </c>
    </row>
    <row r="161" spans="1:16" s="36" customFormat="1" ht="21" customHeight="1" thickBot="1" x14ac:dyDescent="0.3">
      <c r="A161" s="30"/>
      <c r="B161" s="63"/>
      <c r="C161" s="32" t="s">
        <v>17</v>
      </c>
      <c r="D161" s="33" t="s">
        <v>16</v>
      </c>
      <c r="E161" s="34">
        <v>1.1299999999999999</v>
      </c>
      <c r="F161" s="34">
        <f>E161*$F$157</f>
        <v>3.3899999999999997</v>
      </c>
      <c r="G161" s="34"/>
      <c r="H161" s="34">
        <f>G161*F161</f>
        <v>0</v>
      </c>
      <c r="I161" s="33"/>
      <c r="J161" s="34"/>
      <c r="K161" s="33"/>
      <c r="L161" s="34"/>
      <c r="M161" s="16">
        <f t="shared" si="5"/>
        <v>0</v>
      </c>
    </row>
    <row r="162" spans="1:16" s="43" customFormat="1" ht="24" customHeight="1" thickBot="1" x14ac:dyDescent="0.3">
      <c r="A162" s="238"/>
      <c r="B162" s="239"/>
      <c r="C162" s="240" t="s">
        <v>69</v>
      </c>
      <c r="D162" s="241"/>
      <c r="E162" s="242"/>
      <c r="F162" s="242"/>
      <c r="G162" s="241"/>
      <c r="H162" s="243">
        <f>SUM(H6:H161)</f>
        <v>0</v>
      </c>
      <c r="I162" s="244"/>
      <c r="J162" s="243">
        <f>SUM(J6:J161)</f>
        <v>0</v>
      </c>
      <c r="K162" s="244"/>
      <c r="L162" s="243">
        <f>SUM(L6:L161)</f>
        <v>0</v>
      </c>
      <c r="M162" s="245">
        <f>SUM(M6:M161)</f>
        <v>0</v>
      </c>
    </row>
    <row r="163" spans="1:16" s="43" customFormat="1" ht="24.75" customHeight="1" thickBot="1" x14ac:dyDescent="0.3">
      <c r="A163" s="112"/>
      <c r="B163" s="113"/>
      <c r="C163" s="114" t="s">
        <v>70</v>
      </c>
      <c r="D163" s="115"/>
      <c r="E163" s="116"/>
      <c r="F163" s="117"/>
      <c r="G163" s="116"/>
      <c r="H163" s="118"/>
      <c r="I163" s="119"/>
      <c r="J163" s="119"/>
      <c r="K163" s="119"/>
      <c r="L163" s="119"/>
      <c r="M163" s="120">
        <f>H162*D163</f>
        <v>0</v>
      </c>
    </row>
    <row r="164" spans="1:16" s="43" customFormat="1" ht="23.25" customHeight="1" thickBot="1" x14ac:dyDescent="0.3">
      <c r="A164" s="112"/>
      <c r="B164" s="121"/>
      <c r="C164" s="122" t="s">
        <v>71</v>
      </c>
      <c r="D164" s="116"/>
      <c r="E164" s="116"/>
      <c r="F164" s="117"/>
      <c r="G164" s="116"/>
      <c r="H164" s="119"/>
      <c r="I164" s="119"/>
      <c r="J164" s="119"/>
      <c r="K164" s="119"/>
      <c r="L164" s="119"/>
      <c r="M164" s="123">
        <f>M163+M162</f>
        <v>0</v>
      </c>
    </row>
    <row r="165" spans="1:16" s="43" customFormat="1" ht="27" customHeight="1" thickBot="1" x14ac:dyDescent="0.3">
      <c r="A165" s="124"/>
      <c r="B165" s="125"/>
      <c r="C165" s="126" t="s">
        <v>72</v>
      </c>
      <c r="D165" s="115"/>
      <c r="E165" s="127"/>
      <c r="F165" s="128"/>
      <c r="G165" s="127"/>
      <c r="H165" s="129"/>
      <c r="I165" s="129"/>
      <c r="J165" s="129"/>
      <c r="K165" s="129"/>
      <c r="L165" s="129"/>
      <c r="M165" s="130">
        <f>M164*D165</f>
        <v>0</v>
      </c>
    </row>
    <row r="166" spans="1:16" s="43" customFormat="1" ht="25.5" customHeight="1" thickBot="1" x14ac:dyDescent="0.3">
      <c r="A166" s="112"/>
      <c r="B166" s="121"/>
      <c r="C166" s="122" t="s">
        <v>71</v>
      </c>
      <c r="D166" s="116"/>
      <c r="E166" s="116"/>
      <c r="F166" s="117"/>
      <c r="G166" s="116"/>
      <c r="H166" s="119"/>
      <c r="I166" s="119"/>
      <c r="J166" s="119"/>
      <c r="K166" s="119"/>
      <c r="L166" s="119"/>
      <c r="M166" s="123">
        <f>M165+M164</f>
        <v>0</v>
      </c>
      <c r="P166" s="131"/>
    </row>
    <row r="167" spans="1:16" s="43" customFormat="1" ht="24" customHeight="1" thickBot="1" x14ac:dyDescent="0.3">
      <c r="A167" s="124"/>
      <c r="B167" s="125"/>
      <c r="C167" s="126" t="s">
        <v>73</v>
      </c>
      <c r="D167" s="115"/>
      <c r="E167" s="127"/>
      <c r="F167" s="128"/>
      <c r="G167" s="127"/>
      <c r="H167" s="129"/>
      <c r="I167" s="129"/>
      <c r="J167" s="129"/>
      <c r="K167" s="129"/>
      <c r="L167" s="129"/>
      <c r="M167" s="130">
        <f>M166*D167</f>
        <v>0</v>
      </c>
    </row>
    <row r="168" spans="1:16" s="43" customFormat="1" ht="24" customHeight="1" thickBot="1" x14ac:dyDescent="0.3">
      <c r="A168" s="112"/>
      <c r="B168" s="121"/>
      <c r="C168" s="122" t="s">
        <v>71</v>
      </c>
      <c r="D168" s="116"/>
      <c r="E168" s="116"/>
      <c r="F168" s="117"/>
      <c r="G168" s="116"/>
      <c r="H168" s="119"/>
      <c r="I168" s="119"/>
      <c r="J168" s="119"/>
      <c r="K168" s="119"/>
      <c r="L168" s="119"/>
      <c r="M168" s="123">
        <f>M167+M166</f>
        <v>0</v>
      </c>
    </row>
    <row r="169" spans="1:16" s="43" customFormat="1" ht="26.25" customHeight="1" thickBot="1" x14ac:dyDescent="0.3">
      <c r="A169" s="124"/>
      <c r="B169" s="125"/>
      <c r="C169" s="126" t="s">
        <v>89</v>
      </c>
      <c r="D169" s="115">
        <v>0.18</v>
      </c>
      <c r="E169" s="127"/>
      <c r="F169" s="128"/>
      <c r="G169" s="127"/>
      <c r="H169" s="129"/>
      <c r="I169" s="129"/>
      <c r="J169" s="129"/>
      <c r="K169" s="129"/>
      <c r="L169" s="129"/>
      <c r="M169" s="130">
        <f>M168*D169</f>
        <v>0</v>
      </c>
    </row>
    <row r="170" spans="1:16" s="43" customFormat="1" ht="24" customHeight="1" thickBot="1" x14ac:dyDescent="0.3">
      <c r="A170" s="112"/>
      <c r="B170" s="121"/>
      <c r="C170" s="122" t="s">
        <v>71</v>
      </c>
      <c r="D170" s="116"/>
      <c r="E170" s="116"/>
      <c r="F170" s="117"/>
      <c r="G170" s="116"/>
      <c r="H170" s="119"/>
      <c r="I170" s="119"/>
      <c r="J170" s="119"/>
      <c r="K170" s="119"/>
      <c r="L170" s="119"/>
      <c r="M170" s="123">
        <f>M169+M168</f>
        <v>0</v>
      </c>
    </row>
    <row r="171" spans="1:16" s="43" customFormat="1" ht="24" customHeight="1" x14ac:dyDescent="0.25">
      <c r="A171" s="132"/>
      <c r="B171" s="133"/>
      <c r="C171" s="134"/>
      <c r="D171" s="132"/>
      <c r="E171" s="132"/>
      <c r="F171" s="135"/>
      <c r="G171" s="132"/>
      <c r="H171" s="136"/>
      <c r="I171" s="136"/>
      <c r="J171" s="136"/>
      <c r="K171" s="136"/>
      <c r="L171" s="136"/>
      <c r="M171" s="135"/>
    </row>
    <row r="172" spans="1:16" x14ac:dyDescent="0.25">
      <c r="H172" s="332"/>
      <c r="I172" s="332"/>
      <c r="J172" s="332"/>
    </row>
    <row r="174" spans="1:16" x14ac:dyDescent="0.25">
      <c r="G174" s="247"/>
    </row>
    <row r="175" spans="1:16" x14ac:dyDescent="0.25">
      <c r="G175" s="247"/>
    </row>
  </sheetData>
  <autoFilter ref="A5:M170" xr:uid="{A9E2E48E-B315-41A0-92E1-D49844267E40}"/>
  <mergeCells count="11">
    <mergeCell ref="I3:J3"/>
    <mergeCell ref="K3:L3"/>
    <mergeCell ref="H172:J172"/>
    <mergeCell ref="A1:M1"/>
    <mergeCell ref="A3:A4"/>
    <mergeCell ref="B3:B4"/>
    <mergeCell ref="C3:C4"/>
    <mergeCell ref="D3:D4"/>
    <mergeCell ref="E3:E4"/>
    <mergeCell ref="F3:F4"/>
    <mergeCell ref="G3:H3"/>
  </mergeCells>
  <pageMargins left="0.2" right="0.19" top="0.17" bottom="0.21" header="0.17" footer="0.16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1A88-58AD-45FB-A8E8-22B7A0AD075B}">
  <sheetPr>
    <tabColor theme="7" tint="0.79998168889431442"/>
  </sheetPr>
  <dimension ref="A1:Q103"/>
  <sheetViews>
    <sheetView topLeftCell="A89" workbookViewId="0">
      <selection activeCell="D94" sqref="D94:D98"/>
    </sheetView>
  </sheetViews>
  <sheetFormatPr defaultColWidth="9.140625" defaultRowHeight="18" x14ac:dyDescent="0.25"/>
  <cols>
    <col min="1" max="1" width="4.7109375" style="1" customWidth="1"/>
    <col min="2" max="2" width="12.140625" style="60" customWidth="1"/>
    <col min="3" max="3" width="60.140625" style="1" customWidth="1"/>
    <col min="4" max="4" width="8.5703125" style="1" customWidth="1"/>
    <col min="5" max="5" width="9.42578125" style="1" customWidth="1"/>
    <col min="6" max="6" width="12.5703125" style="1" bestFit="1" customWidth="1"/>
    <col min="7" max="7" width="11.28515625" style="1" customWidth="1"/>
    <col min="8" max="8" width="14.140625" style="1" customWidth="1"/>
    <col min="9" max="9" width="11.42578125" style="1" customWidth="1"/>
    <col min="10" max="10" width="13.28515625" style="1" customWidth="1"/>
    <col min="11" max="11" width="11.28515625" style="1" customWidth="1"/>
    <col min="12" max="12" width="12.7109375" style="1" customWidth="1"/>
    <col min="13" max="13" width="14.85546875" style="1" customWidth="1"/>
    <col min="14" max="14" width="9.5703125" style="1" bestFit="1" customWidth="1"/>
    <col min="15" max="15" width="15.42578125" style="1" bestFit="1" customWidth="1"/>
    <col min="16" max="16" width="9.140625" style="1"/>
    <col min="17" max="17" width="11.85546875" style="1" customWidth="1"/>
    <col min="18" max="16384" width="9.140625" style="1"/>
  </cols>
  <sheetData>
    <row r="1" spans="1:17" x14ac:dyDescent="0.25">
      <c r="A1" s="333" t="str">
        <f>[8]ნაკრები!C7</f>
        <v>კანალიზაციის გარე ქსელის მოწყობა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7" ht="6.75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25">
      <c r="A3" s="334" t="s">
        <v>0</v>
      </c>
      <c r="B3" s="336" t="s">
        <v>1</v>
      </c>
      <c r="C3" s="325" t="s">
        <v>2</v>
      </c>
      <c r="D3" s="325" t="s">
        <v>3</v>
      </c>
      <c r="E3" s="325" t="s">
        <v>4</v>
      </c>
      <c r="F3" s="325" t="s">
        <v>5</v>
      </c>
      <c r="G3" s="324" t="s">
        <v>6</v>
      </c>
      <c r="H3" s="324"/>
      <c r="I3" s="324" t="s">
        <v>95</v>
      </c>
      <c r="J3" s="324"/>
      <c r="K3" s="325" t="s">
        <v>94</v>
      </c>
      <c r="L3" s="325"/>
      <c r="M3" s="4" t="s">
        <v>7</v>
      </c>
    </row>
    <row r="4" spans="1:17" ht="39.75" customHeight="1" thickBot="1" x14ac:dyDescent="0.3">
      <c r="A4" s="335"/>
      <c r="B4" s="337"/>
      <c r="C4" s="331"/>
      <c r="D4" s="331"/>
      <c r="E4" s="331"/>
      <c r="F4" s="331"/>
      <c r="G4" s="5" t="s">
        <v>8</v>
      </c>
      <c r="H4" s="6" t="s">
        <v>9</v>
      </c>
      <c r="I4" s="5" t="s">
        <v>8</v>
      </c>
      <c r="J4" s="6" t="s">
        <v>9</v>
      </c>
      <c r="K4" s="5" t="s">
        <v>8</v>
      </c>
      <c r="L4" s="6" t="s">
        <v>10</v>
      </c>
      <c r="M4" s="7" t="s">
        <v>11</v>
      </c>
    </row>
    <row r="5" spans="1:17" ht="18.75" thickBo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1">
        <v>8</v>
      </c>
      <c r="I5" s="10">
        <v>9</v>
      </c>
      <c r="J5" s="11">
        <v>10</v>
      </c>
      <c r="K5" s="10">
        <v>11</v>
      </c>
      <c r="L5" s="11">
        <v>12</v>
      </c>
      <c r="M5" s="12">
        <v>13</v>
      </c>
    </row>
    <row r="6" spans="1:17" s="171" customFormat="1" ht="49.5" customHeight="1" x14ac:dyDescent="0.25">
      <c r="A6" s="165">
        <v>1</v>
      </c>
      <c r="B6" s="166" t="s">
        <v>23</v>
      </c>
      <c r="C6" s="206" t="s">
        <v>96</v>
      </c>
      <c r="D6" s="168" t="s">
        <v>90</v>
      </c>
      <c r="E6" s="168"/>
      <c r="F6" s="202">
        <v>2835</v>
      </c>
      <c r="G6" s="168"/>
      <c r="H6" s="169"/>
      <c r="I6" s="168"/>
      <c r="J6" s="169"/>
      <c r="K6" s="168"/>
      <c r="L6" s="169"/>
      <c r="M6" s="173"/>
      <c r="O6" s="216"/>
      <c r="Q6" s="216"/>
    </row>
    <row r="7" spans="1:17" ht="34.5" customHeight="1" x14ac:dyDescent="0.25">
      <c r="A7" s="48"/>
      <c r="B7" s="51"/>
      <c r="C7" s="17" t="s">
        <v>22</v>
      </c>
      <c r="D7" s="50" t="s">
        <v>14</v>
      </c>
      <c r="E7" s="53">
        <v>2.7E-2</v>
      </c>
      <c r="F7" s="40">
        <f>E7*$F$6</f>
        <v>76.545000000000002</v>
      </c>
      <c r="G7" s="50"/>
      <c r="H7" s="40"/>
      <c r="I7" s="40"/>
      <c r="J7" s="19">
        <f>I7*F7</f>
        <v>0</v>
      </c>
      <c r="K7" s="50"/>
      <c r="L7" s="40"/>
      <c r="M7" s="16">
        <f t="shared" ref="M7:M35" si="0">L7+J7+H7</f>
        <v>0</v>
      </c>
    </row>
    <row r="8" spans="1:17" ht="34.5" customHeight="1" x14ac:dyDescent="0.25">
      <c r="A8" s="48"/>
      <c r="B8" s="22"/>
      <c r="C8" s="52" t="s">
        <v>24</v>
      </c>
      <c r="D8" s="50" t="s">
        <v>19</v>
      </c>
      <c r="E8" s="55">
        <v>6.0499999999999998E-2</v>
      </c>
      <c r="F8" s="40">
        <f>E8*$F$6</f>
        <v>171.51749999999998</v>
      </c>
      <c r="G8" s="50"/>
      <c r="H8" s="40"/>
      <c r="I8" s="40"/>
      <c r="J8" s="40"/>
      <c r="K8" s="40"/>
      <c r="L8" s="15">
        <f>K8*F8</f>
        <v>0</v>
      </c>
      <c r="M8" s="16">
        <f t="shared" si="0"/>
        <v>0</v>
      </c>
    </row>
    <row r="9" spans="1:17" ht="22.5" customHeight="1" x14ac:dyDescent="0.25">
      <c r="A9" s="48"/>
      <c r="B9" s="51"/>
      <c r="C9" s="52" t="s">
        <v>25</v>
      </c>
      <c r="D9" s="50" t="s">
        <v>16</v>
      </c>
      <c r="E9" s="56">
        <v>2.2100000000000002E-3</v>
      </c>
      <c r="F9" s="40">
        <f>E9*$F$6</f>
        <v>6.2653500000000006</v>
      </c>
      <c r="G9" s="50"/>
      <c r="H9" s="40"/>
      <c r="I9" s="40"/>
      <c r="J9" s="40"/>
      <c r="K9" s="40"/>
      <c r="L9" s="15">
        <f>K9*F9</f>
        <v>0</v>
      </c>
      <c r="M9" s="16">
        <f t="shared" si="0"/>
        <v>0</v>
      </c>
      <c r="N9" s="54"/>
    </row>
    <row r="10" spans="1:17" s="209" customFormat="1" ht="42" customHeight="1" x14ac:dyDescent="0.25">
      <c r="A10" s="183">
        <v>2</v>
      </c>
      <c r="B10" s="207" t="s">
        <v>26</v>
      </c>
      <c r="C10" s="206" t="s">
        <v>124</v>
      </c>
      <c r="D10" s="185" t="s">
        <v>90</v>
      </c>
      <c r="E10" s="185"/>
      <c r="F10" s="202">
        <v>54</v>
      </c>
      <c r="G10" s="185"/>
      <c r="H10" s="186"/>
      <c r="I10" s="186"/>
      <c r="J10" s="186"/>
      <c r="K10" s="185"/>
      <c r="L10" s="186"/>
      <c r="M10" s="208"/>
      <c r="N10" s="217"/>
    </row>
    <row r="11" spans="1:17" ht="36" customHeight="1" x14ac:dyDescent="0.25">
      <c r="A11" s="48"/>
      <c r="B11" s="51"/>
      <c r="C11" s="17" t="s">
        <v>22</v>
      </c>
      <c r="D11" s="50" t="s">
        <v>14</v>
      </c>
      <c r="E11" s="40">
        <v>3.97</v>
      </c>
      <c r="F11" s="40">
        <f>E11*F10</f>
        <v>214.38000000000002</v>
      </c>
      <c r="G11" s="50"/>
      <c r="H11" s="40"/>
      <c r="I11" s="40"/>
      <c r="J11" s="19">
        <f>I11*F11</f>
        <v>0</v>
      </c>
      <c r="K11" s="50"/>
      <c r="L11" s="40"/>
      <c r="M11" s="16">
        <f t="shared" si="0"/>
        <v>0</v>
      </c>
      <c r="N11" s="59"/>
    </row>
    <row r="12" spans="1:17" s="171" customFormat="1" ht="39.75" customHeight="1" x14ac:dyDescent="0.25">
      <c r="A12" s="165">
        <v>3</v>
      </c>
      <c r="B12" s="203"/>
      <c r="C12" s="206" t="s">
        <v>97</v>
      </c>
      <c r="D12" s="168" t="s">
        <v>21</v>
      </c>
      <c r="E12" s="168"/>
      <c r="F12" s="202">
        <f>(476)*1.75</f>
        <v>833</v>
      </c>
      <c r="G12" s="169"/>
      <c r="H12" s="169"/>
      <c r="I12" s="168"/>
      <c r="J12" s="169"/>
      <c r="K12" s="168"/>
      <c r="L12" s="169"/>
      <c r="M12" s="204"/>
      <c r="N12" s="205"/>
    </row>
    <row r="13" spans="1:17" ht="24.75" customHeight="1" x14ac:dyDescent="0.25">
      <c r="A13" s="61"/>
      <c r="B13" s="58"/>
      <c r="C13" s="52" t="s">
        <v>20</v>
      </c>
      <c r="D13" s="50" t="s">
        <v>21</v>
      </c>
      <c r="E13" s="50"/>
      <c r="F13" s="40">
        <f>F12</f>
        <v>833</v>
      </c>
      <c r="G13" s="50"/>
      <c r="H13" s="50"/>
      <c r="I13" s="50"/>
      <c r="J13" s="40"/>
      <c r="K13" s="40"/>
      <c r="L13" s="15">
        <f>K13*F13</f>
        <v>0</v>
      </c>
      <c r="M13" s="16">
        <f t="shared" si="0"/>
        <v>0</v>
      </c>
      <c r="N13" s="54"/>
    </row>
    <row r="14" spans="1:17" s="187" customFormat="1" ht="60.75" customHeight="1" x14ac:dyDescent="0.2">
      <c r="A14" s="165">
        <v>4</v>
      </c>
      <c r="B14" s="166" t="s">
        <v>27</v>
      </c>
      <c r="C14" s="196" t="s">
        <v>77</v>
      </c>
      <c r="D14" s="168" t="s">
        <v>90</v>
      </c>
      <c r="E14" s="168"/>
      <c r="F14" s="169">
        <f>216+108</f>
        <v>324</v>
      </c>
      <c r="G14" s="168"/>
      <c r="H14" s="169"/>
      <c r="I14" s="168"/>
      <c r="J14" s="169"/>
      <c r="K14" s="168"/>
      <c r="L14" s="169"/>
      <c r="M14" s="173"/>
    </row>
    <row r="15" spans="1:17" s="62" customFormat="1" ht="21.75" customHeight="1" x14ac:dyDescent="0.2">
      <c r="A15" s="30"/>
      <c r="B15" s="63" t="s">
        <v>29</v>
      </c>
      <c r="C15" s="45" t="s">
        <v>30</v>
      </c>
      <c r="D15" s="20" t="s">
        <v>19</v>
      </c>
      <c r="E15" s="46">
        <v>2.4649999999999998E-2</v>
      </c>
      <c r="F15" s="19">
        <f>E15*F14</f>
        <v>7.9865999999999993</v>
      </c>
      <c r="G15" s="20"/>
      <c r="H15" s="19"/>
      <c r="I15" s="19"/>
      <c r="J15" s="19"/>
      <c r="K15" s="19"/>
      <c r="L15" s="15">
        <f>K15*F15</f>
        <v>0</v>
      </c>
      <c r="M15" s="16">
        <f t="shared" si="0"/>
        <v>0</v>
      </c>
    </row>
    <row r="16" spans="1:17" s="187" customFormat="1" ht="60.75" customHeight="1" x14ac:dyDescent="0.2">
      <c r="A16" s="198">
        <v>5</v>
      </c>
      <c r="B16" s="199" t="s">
        <v>31</v>
      </c>
      <c r="C16" s="200" t="s">
        <v>32</v>
      </c>
      <c r="D16" s="201" t="s">
        <v>90</v>
      </c>
      <c r="E16" s="201"/>
      <c r="F16" s="202">
        <v>324</v>
      </c>
      <c r="G16" s="201"/>
      <c r="H16" s="202"/>
      <c r="I16" s="201"/>
      <c r="J16" s="202"/>
      <c r="K16" s="201"/>
      <c r="L16" s="202"/>
      <c r="M16" s="170"/>
    </row>
    <row r="17" spans="1:13" s="62" customFormat="1" ht="25.5" customHeight="1" x14ac:dyDescent="0.2">
      <c r="A17" s="13"/>
      <c r="B17" s="22"/>
      <c r="C17" s="17" t="s">
        <v>22</v>
      </c>
      <c r="D17" s="14" t="s">
        <v>14</v>
      </c>
      <c r="E17" s="15">
        <v>1.8</v>
      </c>
      <c r="F17" s="15">
        <f>E17*$F$16</f>
        <v>583.20000000000005</v>
      </c>
      <c r="G17" s="14"/>
      <c r="H17" s="15"/>
      <c r="I17" s="15"/>
      <c r="J17" s="19">
        <f>I17*F17</f>
        <v>0</v>
      </c>
      <c r="K17" s="14"/>
      <c r="L17" s="15"/>
      <c r="M17" s="16">
        <f t="shared" si="0"/>
        <v>0</v>
      </c>
    </row>
    <row r="18" spans="1:13" s="62" customFormat="1" ht="21.75" customHeight="1" x14ac:dyDescent="0.2">
      <c r="A18" s="13"/>
      <c r="B18" s="44"/>
      <c r="C18" s="64" t="s">
        <v>33</v>
      </c>
      <c r="D18" s="14" t="s">
        <v>18</v>
      </c>
      <c r="E18" s="15">
        <v>1.1000000000000001</v>
      </c>
      <c r="F18" s="15">
        <f>E18*$F$16</f>
        <v>356.40000000000003</v>
      </c>
      <c r="G18" s="15"/>
      <c r="H18" s="34">
        <f>G18*F18</f>
        <v>0</v>
      </c>
      <c r="I18" s="14"/>
      <c r="J18" s="15"/>
      <c r="K18" s="14"/>
      <c r="L18" s="15"/>
      <c r="M18" s="16">
        <f t="shared" si="0"/>
        <v>0</v>
      </c>
    </row>
    <row r="19" spans="1:13" s="187" customFormat="1" ht="65.25" customHeight="1" x14ac:dyDescent="0.2">
      <c r="A19" s="165">
        <v>6</v>
      </c>
      <c r="B19" s="166" t="s">
        <v>40</v>
      </c>
      <c r="C19" s="196" t="s">
        <v>78</v>
      </c>
      <c r="D19" s="168" t="s">
        <v>90</v>
      </c>
      <c r="E19" s="168"/>
      <c r="F19" s="169">
        <v>108</v>
      </c>
      <c r="G19" s="168"/>
      <c r="H19" s="169"/>
      <c r="I19" s="168"/>
      <c r="J19" s="169"/>
      <c r="K19" s="168"/>
      <c r="L19" s="169"/>
      <c r="M19" s="173"/>
    </row>
    <row r="20" spans="1:13" s="62" customFormat="1" x14ac:dyDescent="0.2">
      <c r="A20" s="41"/>
      <c r="B20" s="42"/>
      <c r="C20" s="17" t="s">
        <v>22</v>
      </c>
      <c r="D20" s="20" t="s">
        <v>14</v>
      </c>
      <c r="E20" s="19">
        <v>0.13400000000000001</v>
      </c>
      <c r="F20" s="21">
        <f>E20*$F$19</f>
        <v>14.472000000000001</v>
      </c>
      <c r="G20" s="20"/>
      <c r="H20" s="19"/>
      <c r="I20" s="21"/>
      <c r="J20" s="19">
        <f>I20*F20</f>
        <v>0</v>
      </c>
      <c r="K20" s="20"/>
      <c r="L20" s="19"/>
      <c r="M20" s="16">
        <f t="shared" si="0"/>
        <v>0</v>
      </c>
    </row>
    <row r="21" spans="1:13" s="62" customFormat="1" ht="19.5" customHeight="1" x14ac:dyDescent="0.2">
      <c r="A21" s="41"/>
      <c r="B21" s="44"/>
      <c r="C21" s="45" t="s">
        <v>37</v>
      </c>
      <c r="D21" s="20" t="s">
        <v>19</v>
      </c>
      <c r="E21" s="46">
        <v>2.9090000000000001E-2</v>
      </c>
      <c r="F21" s="21">
        <f>E21*$F$19</f>
        <v>3.1417200000000003</v>
      </c>
      <c r="G21" s="20"/>
      <c r="H21" s="19"/>
      <c r="I21" s="19"/>
      <c r="J21" s="19"/>
      <c r="K21" s="19"/>
      <c r="L21" s="15">
        <f>K21*F21</f>
        <v>0</v>
      </c>
      <c r="M21" s="16">
        <f t="shared" si="0"/>
        <v>0</v>
      </c>
    </row>
    <row r="22" spans="1:13" s="62" customFormat="1" ht="19.5" customHeight="1" x14ac:dyDescent="0.2">
      <c r="A22" s="41"/>
      <c r="B22" s="44"/>
      <c r="C22" s="45" t="s">
        <v>38</v>
      </c>
      <c r="D22" s="20" t="s">
        <v>19</v>
      </c>
      <c r="E22" s="65">
        <v>0.13</v>
      </c>
      <c r="F22" s="21">
        <f>E22*$F$19</f>
        <v>14.040000000000001</v>
      </c>
      <c r="G22" s="20"/>
      <c r="H22" s="19"/>
      <c r="I22" s="19"/>
      <c r="J22" s="19"/>
      <c r="K22" s="19"/>
      <c r="L22" s="15">
        <f>K22*F22</f>
        <v>0</v>
      </c>
      <c r="M22" s="16">
        <f t="shared" si="0"/>
        <v>0</v>
      </c>
    </row>
    <row r="23" spans="1:13" s="62" customFormat="1" ht="19.5" customHeight="1" x14ac:dyDescent="0.2">
      <c r="A23" s="41"/>
      <c r="B23" s="44"/>
      <c r="C23" s="45" t="s">
        <v>41</v>
      </c>
      <c r="D23" s="20" t="s">
        <v>18</v>
      </c>
      <c r="E23" s="19">
        <v>1.1000000000000001</v>
      </c>
      <c r="F23" s="21">
        <f>E23*$F$19</f>
        <v>118.80000000000001</v>
      </c>
      <c r="G23" s="19"/>
      <c r="H23" s="34">
        <f>G23*F23</f>
        <v>0</v>
      </c>
      <c r="I23" s="20"/>
      <c r="J23" s="19"/>
      <c r="K23" s="20"/>
      <c r="L23" s="19"/>
      <c r="M23" s="16">
        <f t="shared" si="0"/>
        <v>0</v>
      </c>
    </row>
    <row r="24" spans="1:13" s="187" customFormat="1" ht="30" customHeight="1" x14ac:dyDescent="0.2">
      <c r="A24" s="197" t="s">
        <v>212</v>
      </c>
      <c r="B24" s="166" t="s">
        <v>101</v>
      </c>
      <c r="C24" s="196" t="s">
        <v>102</v>
      </c>
      <c r="D24" s="168" t="s">
        <v>90</v>
      </c>
      <c r="E24" s="168"/>
      <c r="F24" s="169">
        <v>2403</v>
      </c>
      <c r="G24" s="168"/>
      <c r="H24" s="169"/>
      <c r="I24" s="168"/>
      <c r="J24" s="169"/>
      <c r="K24" s="168"/>
      <c r="L24" s="169"/>
      <c r="M24" s="173"/>
    </row>
    <row r="25" spans="1:13" s="62" customFormat="1" x14ac:dyDescent="0.2">
      <c r="A25" s="47"/>
      <c r="B25" s="42"/>
      <c r="C25" s="17" t="s">
        <v>22</v>
      </c>
      <c r="D25" s="20" t="s">
        <v>14</v>
      </c>
      <c r="E25" s="19">
        <v>1.14E-2</v>
      </c>
      <c r="F25" s="19">
        <f>E25*$F$24</f>
        <v>27.394200000000001</v>
      </c>
      <c r="G25" s="20"/>
      <c r="H25" s="19"/>
      <c r="I25" s="19"/>
      <c r="J25" s="19">
        <f>I25*F25</f>
        <v>0</v>
      </c>
      <c r="K25" s="20"/>
      <c r="L25" s="19"/>
      <c r="M25" s="16">
        <f t="shared" si="0"/>
        <v>0</v>
      </c>
    </row>
    <row r="26" spans="1:13" s="62" customFormat="1" ht="22.5" customHeight="1" x14ac:dyDescent="0.2">
      <c r="A26" s="41"/>
      <c r="B26" s="44"/>
      <c r="C26" s="45" t="s">
        <v>103</v>
      </c>
      <c r="D26" s="20" t="s">
        <v>19</v>
      </c>
      <c r="E26" s="46">
        <v>2.4899999999999999E-2</v>
      </c>
      <c r="F26" s="19">
        <f>E26*$F$24</f>
        <v>59.834699999999998</v>
      </c>
      <c r="G26" s="20"/>
      <c r="H26" s="19"/>
      <c r="I26" s="19"/>
      <c r="J26" s="19"/>
      <c r="K26" s="19"/>
      <c r="L26" s="15">
        <f>K26*F26</f>
        <v>0</v>
      </c>
      <c r="M26" s="16">
        <f t="shared" si="0"/>
        <v>0</v>
      </c>
    </row>
    <row r="27" spans="1:13" s="171" customFormat="1" ht="43.5" customHeight="1" x14ac:dyDescent="0.25">
      <c r="A27" s="172">
        <v>8</v>
      </c>
      <c r="B27" s="166" t="s">
        <v>42</v>
      </c>
      <c r="C27" s="167" t="s">
        <v>43</v>
      </c>
      <c r="D27" s="195" t="s">
        <v>90</v>
      </c>
      <c r="E27" s="168"/>
      <c r="F27" s="164">
        <f>(1.5*1.5*17+2*2*4)*0.1</f>
        <v>5.4250000000000007</v>
      </c>
      <c r="G27" s="168"/>
      <c r="H27" s="169"/>
      <c r="I27" s="168"/>
      <c r="J27" s="169"/>
      <c r="K27" s="168"/>
      <c r="L27" s="169"/>
      <c r="M27" s="173"/>
    </row>
    <row r="28" spans="1:13" ht="21.75" customHeight="1" x14ac:dyDescent="0.25">
      <c r="A28" s="48"/>
      <c r="B28" s="51"/>
      <c r="C28" s="52" t="s">
        <v>22</v>
      </c>
      <c r="D28" s="50" t="s">
        <v>14</v>
      </c>
      <c r="E28" s="40">
        <v>0.89</v>
      </c>
      <c r="F28" s="40">
        <f>E28*$F$27</f>
        <v>4.8282500000000006</v>
      </c>
      <c r="G28" s="50"/>
      <c r="H28" s="40"/>
      <c r="I28" s="40"/>
      <c r="J28" s="19">
        <f>I28*F28</f>
        <v>0</v>
      </c>
      <c r="K28" s="50"/>
      <c r="L28" s="40"/>
      <c r="M28" s="16">
        <f t="shared" si="0"/>
        <v>0</v>
      </c>
    </row>
    <row r="29" spans="1:13" ht="21.75" customHeight="1" x14ac:dyDescent="0.25">
      <c r="A29" s="48"/>
      <c r="B29" s="51"/>
      <c r="C29" s="52" t="s">
        <v>15</v>
      </c>
      <c r="D29" s="50" t="s">
        <v>16</v>
      </c>
      <c r="E29" s="40">
        <v>0.37</v>
      </c>
      <c r="F29" s="40">
        <f>E29*$F$27</f>
        <v>2.0072500000000004</v>
      </c>
      <c r="G29" s="50"/>
      <c r="H29" s="40"/>
      <c r="I29" s="40"/>
      <c r="J29" s="40"/>
      <c r="K29" s="40"/>
      <c r="L29" s="15">
        <f>K29*F29</f>
        <v>0</v>
      </c>
      <c r="M29" s="16">
        <f t="shared" si="0"/>
        <v>0</v>
      </c>
    </row>
    <row r="30" spans="1:13" ht="24" customHeight="1" x14ac:dyDescent="0.25">
      <c r="A30" s="48"/>
      <c r="B30" s="44"/>
      <c r="C30" s="45" t="s">
        <v>44</v>
      </c>
      <c r="D30" s="50" t="s">
        <v>18</v>
      </c>
      <c r="E30" s="40">
        <v>1.1499999999999999</v>
      </c>
      <c r="F30" s="40">
        <f>E30*$F$27</f>
        <v>6.2387500000000005</v>
      </c>
      <c r="G30" s="19"/>
      <c r="H30" s="34">
        <f>G30*F30</f>
        <v>0</v>
      </c>
      <c r="I30" s="40"/>
      <c r="J30" s="40"/>
      <c r="K30" s="50"/>
      <c r="L30" s="40"/>
      <c r="M30" s="16">
        <f t="shared" si="0"/>
        <v>0</v>
      </c>
    </row>
    <row r="31" spans="1:13" ht="23.25" customHeight="1" x14ac:dyDescent="0.25">
      <c r="A31" s="48"/>
      <c r="B31" s="51"/>
      <c r="C31" s="52" t="s">
        <v>17</v>
      </c>
      <c r="D31" s="50" t="s">
        <v>16</v>
      </c>
      <c r="E31" s="40">
        <v>0.02</v>
      </c>
      <c r="F31" s="40">
        <f>E31*$F$27</f>
        <v>0.10850000000000001</v>
      </c>
      <c r="G31" s="40"/>
      <c r="H31" s="34">
        <f>G31*F31</f>
        <v>0</v>
      </c>
      <c r="I31" s="40"/>
      <c r="J31" s="40"/>
      <c r="K31" s="50"/>
      <c r="L31" s="40"/>
      <c r="M31" s="16">
        <f t="shared" si="0"/>
        <v>0</v>
      </c>
    </row>
    <row r="32" spans="1:13" s="209" customFormat="1" ht="45" customHeight="1" x14ac:dyDescent="0.25">
      <c r="A32" s="218" t="s">
        <v>216</v>
      </c>
      <c r="B32" s="184" t="s">
        <v>74</v>
      </c>
      <c r="C32" s="188" t="s">
        <v>79</v>
      </c>
      <c r="D32" s="185" t="s">
        <v>93</v>
      </c>
      <c r="E32" s="185"/>
      <c r="F32" s="186">
        <f>1.5*1.5*3.5*17+2*2*4*3.5</f>
        <v>189.875</v>
      </c>
      <c r="G32" s="185"/>
      <c r="H32" s="186"/>
      <c r="I32" s="186"/>
      <c r="J32" s="186"/>
      <c r="K32" s="185"/>
      <c r="L32" s="186"/>
      <c r="M32" s="208"/>
    </row>
    <row r="33" spans="1:13" ht="24" customHeight="1" x14ac:dyDescent="0.25">
      <c r="A33" s="48"/>
      <c r="B33" s="49"/>
      <c r="C33" s="17" t="s">
        <v>22</v>
      </c>
      <c r="D33" s="50" t="s">
        <v>57</v>
      </c>
      <c r="E33" s="40">
        <v>0.27200000000000002</v>
      </c>
      <c r="F33" s="40">
        <f>E33*$F$32</f>
        <v>51.646000000000001</v>
      </c>
      <c r="G33" s="50"/>
      <c r="H33" s="40"/>
      <c r="I33" s="40"/>
      <c r="J33" s="19">
        <f>I33*F33</f>
        <v>0</v>
      </c>
      <c r="K33" s="50"/>
      <c r="L33" s="40"/>
      <c r="M33" s="16">
        <f t="shared" si="0"/>
        <v>0</v>
      </c>
    </row>
    <row r="34" spans="1:13" ht="21.75" customHeight="1" x14ac:dyDescent="0.25">
      <c r="A34" s="48"/>
      <c r="B34" s="49"/>
      <c r="C34" s="52" t="s">
        <v>15</v>
      </c>
      <c r="D34" s="50" t="s">
        <v>16</v>
      </c>
      <c r="E34" s="40">
        <v>5.16E-2</v>
      </c>
      <c r="F34" s="40">
        <f>E34*$F$32</f>
        <v>9.7975499999999993</v>
      </c>
      <c r="G34" s="50"/>
      <c r="H34" s="40"/>
      <c r="I34" s="50"/>
      <c r="J34" s="40"/>
      <c r="K34" s="40"/>
      <c r="L34" s="15">
        <f>K34*F34</f>
        <v>0</v>
      </c>
      <c r="M34" s="16">
        <f t="shared" si="0"/>
        <v>0</v>
      </c>
    </row>
    <row r="35" spans="1:13" ht="25.5" customHeight="1" x14ac:dyDescent="0.25">
      <c r="A35" s="48"/>
      <c r="B35" s="57"/>
      <c r="C35" s="52" t="s">
        <v>104</v>
      </c>
      <c r="D35" s="50" t="s">
        <v>80</v>
      </c>
      <c r="E35" s="55">
        <f>0.0043+0.0095</f>
        <v>1.38E-2</v>
      </c>
      <c r="F35" s="40">
        <f>E35*$F$32</f>
        <v>2.6202749999999999</v>
      </c>
      <c r="G35" s="40"/>
      <c r="H35" s="34">
        <f>G35*F35</f>
        <v>0</v>
      </c>
      <c r="I35" s="50"/>
      <c r="J35" s="40"/>
      <c r="K35" s="50"/>
      <c r="L35" s="40"/>
      <c r="M35" s="16">
        <f t="shared" si="0"/>
        <v>0</v>
      </c>
    </row>
    <row r="36" spans="1:13" ht="21" customHeight="1" x14ac:dyDescent="0.25">
      <c r="A36" s="48"/>
      <c r="B36" s="49"/>
      <c r="C36" s="52" t="s">
        <v>17</v>
      </c>
      <c r="D36" s="50" t="s">
        <v>16</v>
      </c>
      <c r="E36" s="55">
        <v>4.8999999999999998E-3</v>
      </c>
      <c r="F36" s="40">
        <f>E36*$F$32</f>
        <v>0.93038749999999992</v>
      </c>
      <c r="G36" s="40"/>
      <c r="H36" s="34">
        <f>G36*F36</f>
        <v>0</v>
      </c>
      <c r="I36" s="40"/>
      <c r="J36" s="40"/>
      <c r="K36" s="50"/>
      <c r="L36" s="40"/>
      <c r="M36" s="16">
        <f>L36+J36+H36</f>
        <v>0</v>
      </c>
    </row>
    <row r="37" spans="1:13" s="158" customFormat="1" ht="39" customHeight="1" x14ac:dyDescent="0.25">
      <c r="A37" s="192">
        <v>10</v>
      </c>
      <c r="B37" s="154" t="s">
        <v>81</v>
      </c>
      <c r="C37" s="159" t="s">
        <v>105</v>
      </c>
      <c r="D37" s="168" t="s">
        <v>56</v>
      </c>
      <c r="E37" s="210"/>
      <c r="F37" s="237">
        <v>26.754999999999999</v>
      </c>
      <c r="G37" s="210"/>
      <c r="H37" s="211"/>
      <c r="I37" s="210"/>
      <c r="J37" s="211"/>
      <c r="K37" s="210"/>
      <c r="L37" s="211"/>
      <c r="M37" s="189"/>
    </row>
    <row r="38" spans="1:13" s="36" customFormat="1" ht="19.5" customHeight="1" x14ac:dyDescent="0.25">
      <c r="A38" s="38"/>
      <c r="B38" s="73"/>
      <c r="C38" s="39" t="s">
        <v>22</v>
      </c>
      <c r="D38" s="37" t="s">
        <v>14</v>
      </c>
      <c r="E38" s="33">
        <v>12.6</v>
      </c>
      <c r="F38" s="34">
        <f>E38*$F$37</f>
        <v>337.113</v>
      </c>
      <c r="G38" s="70"/>
      <c r="H38" s="34"/>
      <c r="I38" s="68"/>
      <c r="J38" s="19">
        <f>I38*F38</f>
        <v>0</v>
      </c>
      <c r="K38" s="33"/>
      <c r="L38" s="34"/>
      <c r="M38" s="16">
        <f t="shared" ref="M38:M48" si="1">L38+J38+H38</f>
        <v>0</v>
      </c>
    </row>
    <row r="39" spans="1:13" s="36" customFormat="1" ht="19.5" customHeight="1" x14ac:dyDescent="0.25">
      <c r="A39" s="38"/>
      <c r="B39" s="73"/>
      <c r="C39" s="39" t="s">
        <v>25</v>
      </c>
      <c r="D39" s="37" t="s">
        <v>16</v>
      </c>
      <c r="E39" s="33">
        <v>5.08</v>
      </c>
      <c r="F39" s="34">
        <f>E39*$F$37</f>
        <v>135.91540000000001</v>
      </c>
      <c r="G39" s="70"/>
      <c r="H39" s="34"/>
      <c r="I39" s="33"/>
      <c r="J39" s="34"/>
      <c r="K39" s="92"/>
      <c r="L39" s="15">
        <f>K39*F39</f>
        <v>0</v>
      </c>
      <c r="M39" s="16">
        <f t="shared" si="1"/>
        <v>0</v>
      </c>
    </row>
    <row r="40" spans="1:13" s="36" customFormat="1" ht="19.5" customHeight="1" x14ac:dyDescent="0.25">
      <c r="A40" s="80"/>
      <c r="B40" s="78"/>
      <c r="C40" s="151" t="s">
        <v>106</v>
      </c>
      <c r="D40" s="37" t="s">
        <v>48</v>
      </c>
      <c r="E40" s="34"/>
      <c r="F40" s="34">
        <v>17</v>
      </c>
      <c r="G40" s="76"/>
      <c r="H40" s="34">
        <f t="shared" ref="H40:H48" si="2">G40*F40</f>
        <v>0</v>
      </c>
      <c r="I40" s="33"/>
      <c r="J40" s="34"/>
      <c r="K40" s="33"/>
      <c r="L40" s="34"/>
      <c r="M40" s="16">
        <f t="shared" si="1"/>
        <v>0</v>
      </c>
    </row>
    <row r="41" spans="1:13" s="36" customFormat="1" ht="19.5" customHeight="1" x14ac:dyDescent="0.25">
      <c r="A41" s="67"/>
      <c r="B41" s="78"/>
      <c r="C41" s="39" t="s">
        <v>107</v>
      </c>
      <c r="D41" s="37" t="s">
        <v>48</v>
      </c>
      <c r="E41" s="34"/>
      <c r="F41" s="34">
        <v>3</v>
      </c>
      <c r="G41" s="71"/>
      <c r="H41" s="34">
        <f t="shared" si="2"/>
        <v>0</v>
      </c>
      <c r="I41" s="33"/>
      <c r="J41" s="34"/>
      <c r="K41" s="33"/>
      <c r="L41" s="34"/>
      <c r="M41" s="16">
        <f t="shared" si="1"/>
        <v>0</v>
      </c>
    </row>
    <row r="42" spans="1:13" s="36" customFormat="1" ht="19.5" customHeight="1" x14ac:dyDescent="0.25">
      <c r="A42" s="67"/>
      <c r="B42" s="78"/>
      <c r="C42" s="39" t="s">
        <v>108</v>
      </c>
      <c r="D42" s="37" t="s">
        <v>48</v>
      </c>
      <c r="E42" s="34"/>
      <c r="F42" s="34">
        <v>46</v>
      </c>
      <c r="G42" s="71"/>
      <c r="H42" s="34">
        <f>G42*F42</f>
        <v>0</v>
      </c>
      <c r="I42" s="33"/>
      <c r="J42" s="34"/>
      <c r="K42" s="33"/>
      <c r="L42" s="34"/>
      <c r="M42" s="16">
        <f t="shared" si="1"/>
        <v>0</v>
      </c>
    </row>
    <row r="43" spans="1:13" s="36" customFormat="1" ht="41.25" customHeight="1" x14ac:dyDescent="0.25">
      <c r="A43" s="80"/>
      <c r="B43" s="78"/>
      <c r="C43" s="39" t="s">
        <v>109</v>
      </c>
      <c r="D43" s="37" t="s">
        <v>48</v>
      </c>
      <c r="E43" s="34"/>
      <c r="F43" s="34">
        <v>17</v>
      </c>
      <c r="G43" s="71"/>
      <c r="H43" s="34">
        <f t="shared" si="2"/>
        <v>0</v>
      </c>
      <c r="I43" s="33"/>
      <c r="J43" s="34"/>
      <c r="K43" s="33"/>
      <c r="L43" s="34"/>
      <c r="M43" s="16">
        <f t="shared" si="1"/>
        <v>0</v>
      </c>
    </row>
    <row r="44" spans="1:13" s="36" customFormat="1" ht="15.75" customHeight="1" x14ac:dyDescent="0.25">
      <c r="A44" s="80"/>
      <c r="B44" s="78"/>
      <c r="C44" s="32" t="s">
        <v>110</v>
      </c>
      <c r="D44" s="33" t="s">
        <v>48</v>
      </c>
      <c r="E44" s="33"/>
      <c r="F44" s="34">
        <v>17</v>
      </c>
      <c r="G44" s="34"/>
      <c r="H44" s="34">
        <f t="shared" si="2"/>
        <v>0</v>
      </c>
      <c r="I44" s="33"/>
      <c r="J44" s="34"/>
      <c r="K44" s="33"/>
      <c r="L44" s="34"/>
      <c r="M44" s="16">
        <f t="shared" si="1"/>
        <v>0</v>
      </c>
    </row>
    <row r="45" spans="1:13" s="36" customFormat="1" ht="18.75" customHeight="1" x14ac:dyDescent="0.25">
      <c r="A45" s="80"/>
      <c r="B45" s="63"/>
      <c r="C45" s="32" t="s">
        <v>82</v>
      </c>
      <c r="D45" s="50" t="s">
        <v>80</v>
      </c>
      <c r="E45" s="33">
        <v>0.52</v>
      </c>
      <c r="F45" s="34">
        <f>E45*$F$37</f>
        <v>13.912599999999999</v>
      </c>
      <c r="G45" s="34"/>
      <c r="H45" s="34">
        <f t="shared" si="2"/>
        <v>0</v>
      </c>
      <c r="I45" s="33"/>
      <c r="J45" s="34"/>
      <c r="K45" s="33"/>
      <c r="L45" s="34"/>
      <c r="M45" s="16">
        <f t="shared" si="1"/>
        <v>0</v>
      </c>
    </row>
    <row r="46" spans="1:13" s="36" customFormat="1" ht="18.75" customHeight="1" x14ac:dyDescent="0.25">
      <c r="A46" s="80"/>
      <c r="B46" s="81"/>
      <c r="C46" s="39" t="s">
        <v>52</v>
      </c>
      <c r="D46" s="50" t="s">
        <v>80</v>
      </c>
      <c r="E46" s="33">
        <v>7.6999999999999999E-2</v>
      </c>
      <c r="F46" s="34">
        <f>E46*$F$37</f>
        <v>2.0601349999999998</v>
      </c>
      <c r="G46" s="82"/>
      <c r="H46" s="34">
        <f t="shared" si="2"/>
        <v>0</v>
      </c>
      <c r="I46" s="33"/>
      <c r="J46" s="34"/>
      <c r="K46" s="33"/>
      <c r="L46" s="34"/>
      <c r="M46" s="16">
        <f t="shared" si="1"/>
        <v>0</v>
      </c>
    </row>
    <row r="47" spans="1:13" s="36" customFormat="1" ht="18.75" customHeight="1" x14ac:dyDescent="0.25">
      <c r="A47" s="80"/>
      <c r="B47" s="81"/>
      <c r="C47" s="39" t="s">
        <v>53</v>
      </c>
      <c r="D47" s="37" t="s">
        <v>54</v>
      </c>
      <c r="E47" s="68">
        <v>10</v>
      </c>
      <c r="F47" s="34">
        <f>E47*$F$46</f>
        <v>20.601349999999996</v>
      </c>
      <c r="G47" s="82"/>
      <c r="H47" s="34">
        <f t="shared" si="2"/>
        <v>0</v>
      </c>
      <c r="I47" s="33"/>
      <c r="J47" s="34"/>
      <c r="K47" s="33"/>
      <c r="L47" s="34"/>
      <c r="M47" s="16">
        <f t="shared" si="1"/>
        <v>0</v>
      </c>
    </row>
    <row r="48" spans="1:13" s="36" customFormat="1" ht="18.75" customHeight="1" x14ac:dyDescent="0.25">
      <c r="A48" s="38"/>
      <c r="B48" s="73"/>
      <c r="C48" s="25" t="s">
        <v>17</v>
      </c>
      <c r="D48" s="37" t="s">
        <v>16</v>
      </c>
      <c r="E48" s="33">
        <v>7.01</v>
      </c>
      <c r="F48" s="34">
        <f>E48*$F$37</f>
        <v>187.55255</v>
      </c>
      <c r="G48" s="68"/>
      <c r="H48" s="34">
        <f t="shared" si="2"/>
        <v>0</v>
      </c>
      <c r="I48" s="33"/>
      <c r="J48" s="34"/>
      <c r="K48" s="33"/>
      <c r="L48" s="34"/>
      <c r="M48" s="16">
        <f t="shared" si="1"/>
        <v>0</v>
      </c>
    </row>
    <row r="49" spans="1:13" s="158" customFormat="1" ht="39.75" customHeight="1" x14ac:dyDescent="0.25">
      <c r="A49" s="192">
        <v>11</v>
      </c>
      <c r="B49" s="154" t="s">
        <v>75</v>
      </c>
      <c r="C49" s="159" t="s">
        <v>115</v>
      </c>
      <c r="D49" s="168" t="s">
        <v>56</v>
      </c>
      <c r="E49" s="210"/>
      <c r="F49" s="237">
        <v>13.114240000000002</v>
      </c>
      <c r="G49" s="210"/>
      <c r="H49" s="211"/>
      <c r="I49" s="210"/>
      <c r="J49" s="211"/>
      <c r="K49" s="210"/>
      <c r="L49" s="211"/>
      <c r="M49" s="189"/>
    </row>
    <row r="50" spans="1:13" s="36" customFormat="1" ht="17.25" customHeight="1" x14ac:dyDescent="0.25">
      <c r="A50" s="38"/>
      <c r="B50" s="73"/>
      <c r="C50" s="39" t="s">
        <v>22</v>
      </c>
      <c r="D50" s="37" t="s">
        <v>14</v>
      </c>
      <c r="E50" s="33">
        <v>9.1999999999999993</v>
      </c>
      <c r="F50" s="34">
        <f>E50*$F$49</f>
        <v>120.65100800000002</v>
      </c>
      <c r="G50" s="70"/>
      <c r="H50" s="34"/>
      <c r="I50" s="68"/>
      <c r="J50" s="19">
        <f>I50*F50</f>
        <v>0</v>
      </c>
      <c r="K50" s="33"/>
      <c r="L50" s="34"/>
      <c r="M50" s="16">
        <f t="shared" ref="M50:M60" si="3">L50+J50+H50</f>
        <v>0</v>
      </c>
    </row>
    <row r="51" spans="1:13" s="36" customFormat="1" ht="17.25" customHeight="1" x14ac:dyDescent="0.25">
      <c r="A51" s="38"/>
      <c r="B51" s="73"/>
      <c r="C51" s="39" t="s">
        <v>25</v>
      </c>
      <c r="D51" s="37" t="s">
        <v>16</v>
      </c>
      <c r="E51" s="33">
        <v>2.5299999999999998</v>
      </c>
      <c r="F51" s="34">
        <f>E51*$F$49</f>
        <v>33.1790272</v>
      </c>
      <c r="G51" s="70"/>
      <c r="H51" s="34"/>
      <c r="I51" s="33"/>
      <c r="J51" s="34"/>
      <c r="K51" s="92"/>
      <c r="L51" s="15">
        <f>K51*F51</f>
        <v>0</v>
      </c>
      <c r="M51" s="16">
        <f t="shared" si="3"/>
        <v>0</v>
      </c>
    </row>
    <row r="52" spans="1:13" s="36" customFormat="1" ht="19.5" customHeight="1" x14ac:dyDescent="0.25">
      <c r="A52" s="80"/>
      <c r="B52" s="78"/>
      <c r="C52" s="151" t="s">
        <v>111</v>
      </c>
      <c r="D52" s="37" t="s">
        <v>48</v>
      </c>
      <c r="E52" s="34"/>
      <c r="F52" s="34">
        <v>4</v>
      </c>
      <c r="G52" s="76"/>
      <c r="H52" s="34">
        <f t="shared" ref="H52:H60" si="4">G52*F52</f>
        <v>0</v>
      </c>
      <c r="I52" s="33"/>
      <c r="J52" s="34"/>
      <c r="K52" s="33"/>
      <c r="L52" s="34"/>
      <c r="M52" s="16">
        <f t="shared" si="3"/>
        <v>0</v>
      </c>
    </row>
    <row r="53" spans="1:13" s="36" customFormat="1" ht="19.5" customHeight="1" x14ac:dyDescent="0.25">
      <c r="A53" s="67"/>
      <c r="B53" s="78"/>
      <c r="C53" s="39" t="s">
        <v>112</v>
      </c>
      <c r="D53" s="37" t="s">
        <v>48</v>
      </c>
      <c r="E53" s="34"/>
      <c r="F53" s="34">
        <v>2</v>
      </c>
      <c r="G53" s="71"/>
      <c r="H53" s="34">
        <f t="shared" si="4"/>
        <v>0</v>
      </c>
      <c r="I53" s="33"/>
      <c r="J53" s="34"/>
      <c r="K53" s="33"/>
      <c r="L53" s="34"/>
      <c r="M53" s="16">
        <f t="shared" si="3"/>
        <v>0</v>
      </c>
    </row>
    <row r="54" spans="1:13" s="36" customFormat="1" ht="19.5" customHeight="1" x14ac:dyDescent="0.25">
      <c r="A54" s="67"/>
      <c r="B54" s="78"/>
      <c r="C54" s="39" t="s">
        <v>113</v>
      </c>
      <c r="D54" s="37" t="s">
        <v>48</v>
      </c>
      <c r="E54" s="34"/>
      <c r="F54" s="34">
        <v>16</v>
      </c>
      <c r="G54" s="71"/>
      <c r="H54" s="34">
        <f t="shared" si="4"/>
        <v>0</v>
      </c>
      <c r="I54" s="33"/>
      <c r="J54" s="34"/>
      <c r="K54" s="33"/>
      <c r="L54" s="34"/>
      <c r="M54" s="16">
        <f t="shared" si="3"/>
        <v>0</v>
      </c>
    </row>
    <row r="55" spans="1:13" s="36" customFormat="1" ht="18" customHeight="1" x14ac:dyDescent="0.25">
      <c r="A55" s="80"/>
      <c r="B55" s="78"/>
      <c r="C55" s="39" t="s">
        <v>114</v>
      </c>
      <c r="D55" s="37" t="s">
        <v>48</v>
      </c>
      <c r="E55" s="34"/>
      <c r="F55" s="34">
        <v>4</v>
      </c>
      <c r="G55" s="71"/>
      <c r="H55" s="34">
        <f t="shared" si="4"/>
        <v>0</v>
      </c>
      <c r="I55" s="33"/>
      <c r="J55" s="34"/>
      <c r="K55" s="33"/>
      <c r="L55" s="34"/>
      <c r="M55" s="16">
        <f t="shared" si="3"/>
        <v>0</v>
      </c>
    </row>
    <row r="56" spans="1:13" s="36" customFormat="1" ht="17.25" customHeight="1" x14ac:dyDescent="0.25">
      <c r="A56" s="80"/>
      <c r="B56" s="78"/>
      <c r="C56" s="32" t="s">
        <v>110</v>
      </c>
      <c r="D56" s="33" t="s">
        <v>48</v>
      </c>
      <c r="E56" s="33"/>
      <c r="F56" s="34">
        <v>4</v>
      </c>
      <c r="G56" s="34"/>
      <c r="H56" s="34">
        <f t="shared" si="4"/>
        <v>0</v>
      </c>
      <c r="I56" s="33"/>
      <c r="J56" s="34"/>
      <c r="K56" s="33"/>
      <c r="L56" s="34"/>
      <c r="M56" s="16">
        <f t="shared" si="3"/>
        <v>0</v>
      </c>
    </row>
    <row r="57" spans="1:13" s="36" customFormat="1" ht="17.25" customHeight="1" x14ac:dyDescent="0.25">
      <c r="A57" s="80"/>
      <c r="B57" s="63"/>
      <c r="C57" s="32" t="s">
        <v>82</v>
      </c>
      <c r="D57" s="50" t="s">
        <v>80</v>
      </c>
      <c r="E57" s="33">
        <v>0.52</v>
      </c>
      <c r="F57" s="34">
        <f>E57*$F$49</f>
        <v>6.8194048000000018</v>
      </c>
      <c r="G57" s="34"/>
      <c r="H57" s="34">
        <f t="shared" si="4"/>
        <v>0</v>
      </c>
      <c r="I57" s="33"/>
      <c r="J57" s="34"/>
      <c r="K57" s="33"/>
      <c r="L57" s="34"/>
      <c r="M57" s="16">
        <f t="shared" si="3"/>
        <v>0</v>
      </c>
    </row>
    <row r="58" spans="1:13" s="36" customFormat="1" ht="17.25" customHeight="1" x14ac:dyDescent="0.25">
      <c r="A58" s="80"/>
      <c r="B58" s="81"/>
      <c r="C58" s="39" t="s">
        <v>52</v>
      </c>
      <c r="D58" s="50" t="s">
        <v>80</v>
      </c>
      <c r="E58" s="33">
        <v>0.11550000000000001</v>
      </c>
      <c r="F58" s="34">
        <f>E58*$F$49</f>
        <v>1.5146947200000003</v>
      </c>
      <c r="G58" s="82"/>
      <c r="H58" s="34">
        <f t="shared" si="4"/>
        <v>0</v>
      </c>
      <c r="I58" s="33"/>
      <c r="J58" s="34"/>
      <c r="K58" s="33"/>
      <c r="L58" s="34"/>
      <c r="M58" s="16">
        <f t="shared" si="3"/>
        <v>0</v>
      </c>
    </row>
    <row r="59" spans="1:13" s="36" customFormat="1" ht="17.25" customHeight="1" x14ac:dyDescent="0.25">
      <c r="A59" s="80"/>
      <c r="B59" s="81"/>
      <c r="C59" s="39" t="s">
        <v>53</v>
      </c>
      <c r="D59" s="37" t="s">
        <v>54</v>
      </c>
      <c r="E59" s="68">
        <v>10</v>
      </c>
      <c r="F59" s="34">
        <f>E59*$F$58</f>
        <v>15.146947200000003</v>
      </c>
      <c r="G59" s="82"/>
      <c r="H59" s="34">
        <f t="shared" si="4"/>
        <v>0</v>
      </c>
      <c r="I59" s="33"/>
      <c r="J59" s="34"/>
      <c r="K59" s="33"/>
      <c r="L59" s="34"/>
      <c r="M59" s="16">
        <f t="shared" si="3"/>
        <v>0</v>
      </c>
    </row>
    <row r="60" spans="1:13" s="36" customFormat="1" ht="17.25" customHeight="1" x14ac:dyDescent="0.25">
      <c r="A60" s="38"/>
      <c r="B60" s="73"/>
      <c r="C60" s="25" t="s">
        <v>17</v>
      </c>
      <c r="D60" s="37" t="s">
        <v>16</v>
      </c>
      <c r="E60" s="33">
        <v>5.87</v>
      </c>
      <c r="F60" s="34">
        <f>E60*$F$49</f>
        <v>76.980588800000021</v>
      </c>
      <c r="G60" s="68"/>
      <c r="H60" s="34">
        <f t="shared" si="4"/>
        <v>0</v>
      </c>
      <c r="I60" s="33"/>
      <c r="J60" s="34"/>
      <c r="K60" s="33"/>
      <c r="L60" s="34"/>
      <c r="M60" s="16">
        <f t="shared" si="3"/>
        <v>0</v>
      </c>
    </row>
    <row r="61" spans="1:13" s="231" customFormat="1" ht="33.75" customHeight="1" x14ac:dyDescent="0.25">
      <c r="A61" s="234" t="s">
        <v>34</v>
      </c>
      <c r="B61" s="228" t="s">
        <v>76</v>
      </c>
      <c r="C61" s="232" t="s">
        <v>125</v>
      </c>
      <c r="D61" s="233" t="s">
        <v>91</v>
      </c>
      <c r="E61" s="229"/>
      <c r="F61" s="235">
        <v>368.17</v>
      </c>
      <c r="G61" s="229"/>
      <c r="H61" s="227"/>
      <c r="I61" s="229"/>
      <c r="J61" s="227"/>
      <c r="K61" s="229"/>
      <c r="L61" s="227"/>
      <c r="M61" s="230"/>
    </row>
    <row r="62" spans="1:13" s="142" customFormat="1" ht="14.25" customHeight="1" x14ac:dyDescent="0.25">
      <c r="A62" s="149"/>
      <c r="B62" s="145"/>
      <c r="C62" s="139" t="s">
        <v>22</v>
      </c>
      <c r="D62" s="140" t="s">
        <v>14</v>
      </c>
      <c r="E62" s="150">
        <v>0.33600000000000002</v>
      </c>
      <c r="F62" s="141">
        <f>E62*$F$61</f>
        <v>123.70512000000001</v>
      </c>
      <c r="G62" s="140"/>
      <c r="H62" s="141"/>
      <c r="I62" s="144"/>
      <c r="J62" s="141">
        <f>I62*F62</f>
        <v>0</v>
      </c>
      <c r="K62" s="140"/>
      <c r="L62" s="141"/>
      <c r="M62" s="148">
        <f>H62+J62+L62</f>
        <v>0</v>
      </c>
    </row>
    <row r="63" spans="1:13" s="142" customFormat="1" ht="14.25" customHeight="1" x14ac:dyDescent="0.25">
      <c r="A63" s="149"/>
      <c r="B63" s="145"/>
      <c r="C63" s="143" t="s">
        <v>15</v>
      </c>
      <c r="D63" s="140" t="s">
        <v>16</v>
      </c>
      <c r="E63" s="150">
        <v>1.4999999999999999E-2</v>
      </c>
      <c r="F63" s="141">
        <f>E63*$F$61</f>
        <v>5.5225499999999998</v>
      </c>
      <c r="G63" s="140"/>
      <c r="H63" s="141"/>
      <c r="I63" s="140"/>
      <c r="J63" s="141"/>
      <c r="K63" s="144"/>
      <c r="L63" s="138">
        <f>K63*F63</f>
        <v>0</v>
      </c>
      <c r="M63" s="148">
        <f>H63+J63+L63</f>
        <v>0</v>
      </c>
    </row>
    <row r="64" spans="1:13" s="142" customFormat="1" ht="14.25" customHeight="1" x14ac:dyDescent="0.25">
      <c r="A64" s="149"/>
      <c r="B64" s="146"/>
      <c r="C64" s="143" t="s">
        <v>126</v>
      </c>
      <c r="D64" s="140" t="s">
        <v>21</v>
      </c>
      <c r="E64" s="140">
        <v>2.3999999999999998E-3</v>
      </c>
      <c r="F64" s="141">
        <f>E64*$F$61</f>
        <v>0.88360799999999995</v>
      </c>
      <c r="G64" s="144"/>
      <c r="H64" s="147">
        <f>G64*F64</f>
        <v>0</v>
      </c>
      <c r="I64" s="140"/>
      <c r="J64" s="141"/>
      <c r="K64" s="140"/>
      <c r="L64" s="141"/>
      <c r="M64" s="148">
        <f>H64+J64+L64</f>
        <v>0</v>
      </c>
    </row>
    <row r="65" spans="1:13" s="142" customFormat="1" ht="14.25" customHeight="1" x14ac:dyDescent="0.25">
      <c r="A65" s="149"/>
      <c r="B65" s="145"/>
      <c r="C65" s="143" t="s">
        <v>17</v>
      </c>
      <c r="D65" s="140" t="s">
        <v>16</v>
      </c>
      <c r="E65" s="150">
        <v>2.2799999999999997E-2</v>
      </c>
      <c r="F65" s="141">
        <f>E65*$F$61</f>
        <v>8.3942759999999996</v>
      </c>
      <c r="G65" s="144"/>
      <c r="H65" s="147">
        <f>G65*F65</f>
        <v>0</v>
      </c>
      <c r="I65" s="140"/>
      <c r="J65" s="141"/>
      <c r="K65" s="140"/>
      <c r="L65" s="141"/>
      <c r="M65" s="148">
        <f>H65+J65+L65</f>
        <v>0</v>
      </c>
    </row>
    <row r="66" spans="1:13" s="158" customFormat="1" ht="39.75" customHeight="1" x14ac:dyDescent="0.25">
      <c r="A66" s="153">
        <v>13</v>
      </c>
      <c r="B66" s="162" t="s">
        <v>120</v>
      </c>
      <c r="C66" s="167" t="s">
        <v>118</v>
      </c>
      <c r="D66" s="155" t="s">
        <v>12</v>
      </c>
      <c r="E66" s="155"/>
      <c r="F66" s="156">
        <v>114</v>
      </c>
      <c r="G66" s="155"/>
      <c r="H66" s="156"/>
      <c r="I66" s="155"/>
      <c r="J66" s="156"/>
      <c r="K66" s="155"/>
      <c r="L66" s="156"/>
      <c r="M66" s="189"/>
    </row>
    <row r="67" spans="1:13" s="36" customFormat="1" ht="17.25" customHeight="1" x14ac:dyDescent="0.25">
      <c r="A67" s="30"/>
      <c r="B67" s="31"/>
      <c r="C67" s="17" t="s">
        <v>22</v>
      </c>
      <c r="D67" s="33" t="s">
        <v>14</v>
      </c>
      <c r="E67" s="35">
        <v>0.245</v>
      </c>
      <c r="F67" s="34">
        <f>E67*$F$66</f>
        <v>27.93</v>
      </c>
      <c r="G67" s="33"/>
      <c r="H67" s="34"/>
      <c r="I67" s="68"/>
      <c r="J67" s="19">
        <f>I67*F67</f>
        <v>0</v>
      </c>
      <c r="K67" s="33"/>
      <c r="L67" s="34"/>
      <c r="M67" s="16">
        <f>L67+J67+H67</f>
        <v>0</v>
      </c>
    </row>
    <row r="68" spans="1:13" s="36" customFormat="1" ht="16.5" customHeight="1" x14ac:dyDescent="0.25">
      <c r="A68" s="30"/>
      <c r="B68" s="31"/>
      <c r="C68" s="84" t="s">
        <v>25</v>
      </c>
      <c r="D68" s="85" t="s">
        <v>16</v>
      </c>
      <c r="E68" s="86">
        <v>0.14599999999999999</v>
      </c>
      <c r="F68" s="34">
        <f>E68*$F$66</f>
        <v>16.643999999999998</v>
      </c>
      <c r="G68" s="85"/>
      <c r="H68" s="85"/>
      <c r="I68" s="85"/>
      <c r="J68" s="87"/>
      <c r="K68" s="89"/>
      <c r="L68" s="15">
        <f>K68*F68</f>
        <v>0</v>
      </c>
      <c r="M68" s="16">
        <f>L68+J68+H68</f>
        <v>0</v>
      </c>
    </row>
    <row r="69" spans="1:13" s="36" customFormat="1" ht="32.25" customHeight="1" x14ac:dyDescent="0.25">
      <c r="A69" s="30"/>
      <c r="B69" s="63"/>
      <c r="C69" s="45" t="s">
        <v>121</v>
      </c>
      <c r="D69" s="33" t="s">
        <v>12</v>
      </c>
      <c r="E69" s="33">
        <v>1.01</v>
      </c>
      <c r="F69" s="34">
        <f>E69*$F$66</f>
        <v>115.14</v>
      </c>
      <c r="G69" s="34"/>
      <c r="H69" s="34">
        <f>G69*F69</f>
        <v>0</v>
      </c>
      <c r="I69" s="33"/>
      <c r="J69" s="34"/>
      <c r="K69" s="33"/>
      <c r="L69" s="34"/>
      <c r="M69" s="16">
        <f>L69+J69+H69</f>
        <v>0</v>
      </c>
    </row>
    <row r="70" spans="1:13" s="36" customFormat="1" ht="20.25" customHeight="1" x14ac:dyDescent="0.25">
      <c r="A70" s="30"/>
      <c r="B70" s="31"/>
      <c r="C70" s="32" t="s">
        <v>17</v>
      </c>
      <c r="D70" s="33" t="s">
        <v>16</v>
      </c>
      <c r="E70" s="69">
        <v>8.8800000000000007E-3</v>
      </c>
      <c r="F70" s="34">
        <f>E70*$F$66</f>
        <v>1.0123200000000001</v>
      </c>
      <c r="G70" s="89"/>
      <c r="H70" s="34">
        <f>G70*F70</f>
        <v>0</v>
      </c>
      <c r="I70" s="33"/>
      <c r="J70" s="34"/>
      <c r="K70" s="33"/>
      <c r="L70" s="34"/>
      <c r="M70" s="16">
        <f>L70+J70+H70</f>
        <v>0</v>
      </c>
    </row>
    <row r="71" spans="1:13" s="158" customFormat="1" ht="55.5" customHeight="1" x14ac:dyDescent="0.25">
      <c r="A71" s="194" t="s">
        <v>217</v>
      </c>
      <c r="B71" s="162" t="s">
        <v>58</v>
      </c>
      <c r="C71" s="159" t="s">
        <v>119</v>
      </c>
      <c r="D71" s="155" t="s">
        <v>48</v>
      </c>
      <c r="E71" s="155"/>
      <c r="F71" s="160">
        <v>20</v>
      </c>
      <c r="G71" s="155"/>
      <c r="H71" s="156"/>
      <c r="I71" s="155"/>
      <c r="J71" s="156"/>
      <c r="K71" s="155"/>
      <c r="L71" s="156"/>
      <c r="M71" s="157"/>
    </row>
    <row r="72" spans="1:13" s="29" customFormat="1" ht="15.75" customHeight="1" x14ac:dyDescent="0.25">
      <c r="A72" s="99"/>
      <c r="B72" s="24"/>
      <c r="C72" s="17" t="s">
        <v>22</v>
      </c>
      <c r="D72" s="26" t="s">
        <v>14</v>
      </c>
      <c r="E72" s="27">
        <v>0.38900000000000001</v>
      </c>
      <c r="F72" s="27">
        <f>E72*$F$71</f>
        <v>7.78</v>
      </c>
      <c r="G72" s="26"/>
      <c r="H72" s="27"/>
      <c r="I72" s="92"/>
      <c r="J72" s="19">
        <f>I72*F72</f>
        <v>0</v>
      </c>
      <c r="K72" s="26"/>
      <c r="L72" s="27"/>
      <c r="M72" s="16">
        <f>L72+J72+H72</f>
        <v>0</v>
      </c>
    </row>
    <row r="73" spans="1:13" s="29" customFormat="1" ht="15" customHeight="1" x14ac:dyDescent="0.25">
      <c r="A73" s="99"/>
      <c r="B73" s="24"/>
      <c r="C73" s="94" t="s">
        <v>25</v>
      </c>
      <c r="D73" s="95" t="s">
        <v>16</v>
      </c>
      <c r="E73" s="96">
        <v>0.151</v>
      </c>
      <c r="F73" s="27">
        <f>E73*$F$71</f>
        <v>3.02</v>
      </c>
      <c r="G73" s="96"/>
      <c r="H73" s="95"/>
      <c r="I73" s="95"/>
      <c r="J73" s="97"/>
      <c r="K73" s="27"/>
      <c r="L73" s="15">
        <f>K73*F73</f>
        <v>0</v>
      </c>
      <c r="M73" s="16">
        <f>L73+J73+H73</f>
        <v>0</v>
      </c>
    </row>
    <row r="74" spans="1:13" s="29" customFormat="1" ht="15" customHeight="1" x14ac:dyDescent="0.25">
      <c r="A74" s="99"/>
      <c r="B74" s="81"/>
      <c r="C74" s="25" t="s">
        <v>122</v>
      </c>
      <c r="D74" s="26" t="s">
        <v>48</v>
      </c>
      <c r="E74" s="26"/>
      <c r="F74" s="27">
        <v>2</v>
      </c>
      <c r="G74" s="27"/>
      <c r="H74" s="34">
        <f>G74*F74</f>
        <v>0</v>
      </c>
      <c r="I74" s="26"/>
      <c r="J74" s="27"/>
      <c r="K74" s="26"/>
      <c r="L74" s="27"/>
      <c r="M74" s="16">
        <f>L74+J74+H74</f>
        <v>0</v>
      </c>
    </row>
    <row r="75" spans="1:13" s="29" customFormat="1" ht="15" customHeight="1" x14ac:dyDescent="0.25">
      <c r="B75" s="81"/>
      <c r="C75" s="25" t="s">
        <v>123</v>
      </c>
      <c r="D75" s="26" t="s">
        <v>48</v>
      </c>
      <c r="E75" s="26"/>
      <c r="F75" s="27">
        <v>6</v>
      </c>
      <c r="G75" s="27"/>
      <c r="H75" s="34">
        <f>G75*F75</f>
        <v>0</v>
      </c>
      <c r="I75" s="26"/>
      <c r="J75" s="27"/>
      <c r="K75" s="26"/>
      <c r="L75" s="27"/>
      <c r="M75" s="16">
        <f>L75+J75+H75</f>
        <v>0</v>
      </c>
    </row>
    <row r="76" spans="1:13" s="29" customFormat="1" ht="15" customHeight="1" x14ac:dyDescent="0.25">
      <c r="A76" s="99"/>
      <c r="B76" s="24"/>
      <c r="C76" s="25" t="s">
        <v>17</v>
      </c>
      <c r="D76" s="26" t="s">
        <v>16</v>
      </c>
      <c r="E76" s="98">
        <v>2.4E-2</v>
      </c>
      <c r="F76" s="27">
        <f>E76*$F$71</f>
        <v>0.48</v>
      </c>
      <c r="G76" s="27"/>
      <c r="H76" s="34">
        <f>G76*F76</f>
        <v>0</v>
      </c>
      <c r="I76" s="26"/>
      <c r="J76" s="27"/>
      <c r="K76" s="26"/>
      <c r="L76" s="27"/>
      <c r="M76" s="16">
        <f>L76+J76+H76</f>
        <v>0</v>
      </c>
    </row>
    <row r="77" spans="1:13" s="158" customFormat="1" ht="39.75" customHeight="1" x14ac:dyDescent="0.25">
      <c r="A77" s="153">
        <v>15</v>
      </c>
      <c r="B77" s="162" t="s">
        <v>55</v>
      </c>
      <c r="C77" s="167" t="s">
        <v>116</v>
      </c>
      <c r="D77" s="155" t="s">
        <v>12</v>
      </c>
      <c r="E77" s="155"/>
      <c r="F77" s="156">
        <v>426</v>
      </c>
      <c r="G77" s="155"/>
      <c r="H77" s="156"/>
      <c r="I77" s="155"/>
      <c r="J77" s="156"/>
      <c r="K77" s="155"/>
      <c r="L77" s="156"/>
      <c r="M77" s="189"/>
    </row>
    <row r="78" spans="1:13" s="36" customFormat="1" ht="17.25" customHeight="1" x14ac:dyDescent="0.25">
      <c r="A78" s="30"/>
      <c r="B78" s="31"/>
      <c r="C78" s="17" t="s">
        <v>22</v>
      </c>
      <c r="D78" s="33" t="s">
        <v>14</v>
      </c>
      <c r="E78" s="35">
        <v>0.40300000000000002</v>
      </c>
      <c r="F78" s="34">
        <f>E78*$F$77</f>
        <v>171.678</v>
      </c>
      <c r="G78" s="33"/>
      <c r="H78" s="34"/>
      <c r="I78" s="68"/>
      <c r="J78" s="19">
        <f>I78*F78</f>
        <v>0</v>
      </c>
      <c r="K78" s="33"/>
      <c r="L78" s="34"/>
      <c r="M78" s="16">
        <f>L78+J78+H78</f>
        <v>0</v>
      </c>
    </row>
    <row r="79" spans="1:13" s="36" customFormat="1" ht="16.5" customHeight="1" x14ac:dyDescent="0.25">
      <c r="A79" s="30"/>
      <c r="B79" s="31"/>
      <c r="C79" s="84" t="s">
        <v>25</v>
      </c>
      <c r="D79" s="85" t="s">
        <v>16</v>
      </c>
      <c r="E79" s="86">
        <v>0.16400000000000001</v>
      </c>
      <c r="F79" s="34">
        <f>E79*$F$77</f>
        <v>69.864000000000004</v>
      </c>
      <c r="G79" s="85"/>
      <c r="H79" s="85"/>
      <c r="I79" s="85"/>
      <c r="J79" s="87"/>
      <c r="K79" s="89"/>
      <c r="L79" s="15">
        <f>K79*F79</f>
        <v>0</v>
      </c>
      <c r="M79" s="16">
        <f>L79+J79+H79</f>
        <v>0</v>
      </c>
    </row>
    <row r="80" spans="1:13" s="36" customFormat="1" ht="32.25" customHeight="1" x14ac:dyDescent="0.25">
      <c r="A80" s="30"/>
      <c r="B80" s="63"/>
      <c r="C80" s="45" t="s">
        <v>83</v>
      </c>
      <c r="D80" s="33" t="s">
        <v>12</v>
      </c>
      <c r="E80" s="33">
        <v>1.01</v>
      </c>
      <c r="F80" s="34">
        <f>E80*$F$77</f>
        <v>430.26</v>
      </c>
      <c r="G80" s="34"/>
      <c r="H80" s="34">
        <f>G80*F80</f>
        <v>0</v>
      </c>
      <c r="I80" s="33"/>
      <c r="J80" s="34"/>
      <c r="K80" s="33"/>
      <c r="L80" s="34"/>
      <c r="M80" s="16">
        <f>L80+J80+H80</f>
        <v>0</v>
      </c>
    </row>
    <row r="81" spans="1:14" s="36" customFormat="1" ht="20.25" customHeight="1" x14ac:dyDescent="0.25">
      <c r="A81" s="30"/>
      <c r="B81" s="31"/>
      <c r="C81" s="32" t="s">
        <v>17</v>
      </c>
      <c r="D81" s="33" t="s">
        <v>16</v>
      </c>
      <c r="E81" s="69">
        <v>2.0399999999999998E-2</v>
      </c>
      <c r="F81" s="34">
        <f>E81*$F$77</f>
        <v>8.6903999999999986</v>
      </c>
      <c r="G81" s="89"/>
      <c r="H81" s="34">
        <f>G81*F81</f>
        <v>0</v>
      </c>
      <c r="I81" s="33"/>
      <c r="J81" s="34"/>
      <c r="K81" s="33"/>
      <c r="L81" s="34"/>
      <c r="M81" s="16">
        <f>L81+J81+H81</f>
        <v>0</v>
      </c>
    </row>
    <row r="82" spans="1:14" s="158" customFormat="1" ht="55.5" customHeight="1" x14ac:dyDescent="0.25">
      <c r="A82" s="194" t="s">
        <v>218</v>
      </c>
      <c r="B82" s="162" t="s">
        <v>58</v>
      </c>
      <c r="C82" s="159" t="s">
        <v>84</v>
      </c>
      <c r="D82" s="155" t="s">
        <v>48</v>
      </c>
      <c r="E82" s="155"/>
      <c r="F82" s="160">
        <v>75</v>
      </c>
      <c r="G82" s="155"/>
      <c r="H82" s="156"/>
      <c r="I82" s="155"/>
      <c r="J82" s="156"/>
      <c r="K82" s="155"/>
      <c r="L82" s="156"/>
      <c r="M82" s="157"/>
    </row>
    <row r="83" spans="1:14" s="29" customFormat="1" ht="15.75" customHeight="1" x14ac:dyDescent="0.25">
      <c r="A83" s="99"/>
      <c r="B83" s="24"/>
      <c r="C83" s="17" t="s">
        <v>22</v>
      </c>
      <c r="D83" s="26" t="s">
        <v>14</v>
      </c>
      <c r="E83" s="27">
        <v>0.38900000000000001</v>
      </c>
      <c r="F83" s="27">
        <f>E83*$F$82</f>
        <v>29.175000000000001</v>
      </c>
      <c r="G83" s="26"/>
      <c r="H83" s="27"/>
      <c r="I83" s="92"/>
      <c r="J83" s="19">
        <f>I83*F83</f>
        <v>0</v>
      </c>
      <c r="K83" s="26"/>
      <c r="L83" s="27"/>
      <c r="M83" s="16">
        <f>L83+J83+H83</f>
        <v>0</v>
      </c>
    </row>
    <row r="84" spans="1:14" s="29" customFormat="1" ht="15.75" customHeight="1" x14ac:dyDescent="0.25">
      <c r="A84" s="99"/>
      <c r="B84" s="24"/>
      <c r="C84" s="94" t="s">
        <v>25</v>
      </c>
      <c r="D84" s="95" t="s">
        <v>16</v>
      </c>
      <c r="E84" s="96">
        <v>0.151</v>
      </c>
      <c r="F84" s="27">
        <f>E84*$F$82</f>
        <v>11.324999999999999</v>
      </c>
      <c r="G84" s="96"/>
      <c r="H84" s="95"/>
      <c r="I84" s="95"/>
      <c r="J84" s="97"/>
      <c r="K84" s="27"/>
      <c r="L84" s="15">
        <f>K84*F84</f>
        <v>0</v>
      </c>
      <c r="M84" s="16">
        <f>L84+J84+H84</f>
        <v>0</v>
      </c>
    </row>
    <row r="85" spans="1:14" s="29" customFormat="1" ht="15.75" customHeight="1" x14ac:dyDescent="0.25">
      <c r="A85" s="99"/>
      <c r="B85" s="81"/>
      <c r="C85" s="25" t="s">
        <v>85</v>
      </c>
      <c r="D85" s="26" t="s">
        <v>48</v>
      </c>
      <c r="E85" s="26"/>
      <c r="F85" s="27">
        <v>2</v>
      </c>
      <c r="G85" s="27"/>
      <c r="H85" s="34">
        <f>G85*F85</f>
        <v>0</v>
      </c>
      <c r="I85" s="26"/>
      <c r="J85" s="27"/>
      <c r="K85" s="26"/>
      <c r="L85" s="27"/>
      <c r="M85" s="16">
        <f t="shared" ref="M85:M92" si="5">L85+J85+H85</f>
        <v>0</v>
      </c>
    </row>
    <row r="86" spans="1:14" s="29" customFormat="1" ht="15.75" customHeight="1" x14ac:dyDescent="0.25">
      <c r="B86" s="81"/>
      <c r="C86" s="25" t="s">
        <v>86</v>
      </c>
      <c r="D86" s="26" t="s">
        <v>48</v>
      </c>
      <c r="E86" s="26"/>
      <c r="F86" s="27">
        <v>6</v>
      </c>
      <c r="G86" s="27"/>
      <c r="H86" s="34">
        <f>G86*F86</f>
        <v>0</v>
      </c>
      <c r="I86" s="26"/>
      <c r="J86" s="27"/>
      <c r="K86" s="26"/>
      <c r="L86" s="27"/>
      <c r="M86" s="16">
        <f t="shared" si="5"/>
        <v>0</v>
      </c>
    </row>
    <row r="87" spans="1:14" s="29" customFormat="1" ht="15.75" customHeight="1" x14ac:dyDescent="0.25">
      <c r="A87" s="99"/>
      <c r="B87" s="24"/>
      <c r="C87" s="25" t="s">
        <v>17</v>
      </c>
      <c r="D87" s="26" t="s">
        <v>16</v>
      </c>
      <c r="E87" s="98">
        <v>2.4E-2</v>
      </c>
      <c r="F87" s="27">
        <f>E87*$F$82</f>
        <v>1.8</v>
      </c>
      <c r="G87" s="27"/>
      <c r="H87" s="34">
        <f>G87*F87</f>
        <v>0</v>
      </c>
      <c r="I87" s="26"/>
      <c r="J87" s="27"/>
      <c r="K87" s="26"/>
      <c r="L87" s="27"/>
      <c r="M87" s="16">
        <f t="shared" si="5"/>
        <v>0</v>
      </c>
    </row>
    <row r="88" spans="1:14" s="158" customFormat="1" ht="77.25" customHeight="1" x14ac:dyDescent="0.25">
      <c r="A88" s="219" t="s">
        <v>46</v>
      </c>
      <c r="B88" s="220" t="s">
        <v>87</v>
      </c>
      <c r="C88" s="221" t="s">
        <v>117</v>
      </c>
      <c r="D88" s="222" t="s">
        <v>68</v>
      </c>
      <c r="E88" s="222"/>
      <c r="F88" s="223">
        <v>1</v>
      </c>
      <c r="G88" s="222"/>
      <c r="H88" s="224"/>
      <c r="I88" s="222"/>
      <c r="J88" s="224"/>
      <c r="K88" s="222"/>
      <c r="L88" s="224"/>
      <c r="M88" s="225"/>
    </row>
    <row r="89" spans="1:14" s="152" customFormat="1" ht="20.25" customHeight="1" x14ac:dyDescent="0.25">
      <c r="A89" s="99"/>
      <c r="B89" s="81"/>
      <c r="C89" s="17" t="s">
        <v>22</v>
      </c>
      <c r="D89" s="26" t="s">
        <v>14</v>
      </c>
      <c r="E89" s="27">
        <v>8.4</v>
      </c>
      <c r="F89" s="82">
        <f>E89*$F$88</f>
        <v>8.4</v>
      </c>
      <c r="G89" s="26"/>
      <c r="H89" s="27"/>
      <c r="I89" s="92"/>
      <c r="J89" s="19">
        <f>I89*F89</f>
        <v>0</v>
      </c>
      <c r="K89" s="26"/>
      <c r="L89" s="27"/>
      <c r="M89" s="16">
        <f t="shared" si="5"/>
        <v>0</v>
      </c>
    </row>
    <row r="90" spans="1:14" s="36" customFormat="1" ht="20.25" customHeight="1" x14ac:dyDescent="0.25">
      <c r="A90" s="38"/>
      <c r="B90" s="81"/>
      <c r="C90" s="39" t="s">
        <v>52</v>
      </c>
      <c r="D90" s="37" t="s">
        <v>49</v>
      </c>
      <c r="E90" s="33">
        <v>0.05</v>
      </c>
      <c r="F90" s="82">
        <f>E90*$F$88</f>
        <v>0.05</v>
      </c>
      <c r="G90" s="82"/>
      <c r="H90" s="34">
        <f>G90*F90</f>
        <v>0</v>
      </c>
      <c r="I90" s="33"/>
      <c r="J90" s="34"/>
      <c r="K90" s="33"/>
      <c r="L90" s="34"/>
      <c r="M90" s="16">
        <f t="shared" si="5"/>
        <v>0</v>
      </c>
    </row>
    <row r="91" spans="1:14" s="36" customFormat="1" ht="20.25" customHeight="1" x14ac:dyDescent="0.25">
      <c r="A91" s="38"/>
      <c r="B91" s="81"/>
      <c r="C91" s="39" t="s">
        <v>53</v>
      </c>
      <c r="D91" s="37" t="s">
        <v>54</v>
      </c>
      <c r="E91" s="68">
        <v>10</v>
      </c>
      <c r="F91" s="82">
        <f>E91*$F$90</f>
        <v>0.5</v>
      </c>
      <c r="G91" s="82"/>
      <c r="H91" s="34">
        <f>G91*F91</f>
        <v>0</v>
      </c>
      <c r="I91" s="33"/>
      <c r="J91" s="34"/>
      <c r="K91" s="33"/>
      <c r="L91" s="34"/>
      <c r="M91" s="16">
        <f t="shared" si="5"/>
        <v>0</v>
      </c>
    </row>
    <row r="92" spans="1:14" s="152" customFormat="1" ht="20.25" customHeight="1" thickBot="1" x14ac:dyDescent="0.3">
      <c r="A92" s="99"/>
      <c r="B92" s="81"/>
      <c r="C92" s="83" t="s">
        <v>17</v>
      </c>
      <c r="D92" s="26" t="s">
        <v>16</v>
      </c>
      <c r="E92" s="27">
        <v>0.53500000000000003</v>
      </c>
      <c r="F92" s="82">
        <f>E92*$F$88</f>
        <v>0.53500000000000003</v>
      </c>
      <c r="G92" s="92"/>
      <c r="H92" s="34">
        <f>G92*F92</f>
        <v>0</v>
      </c>
      <c r="I92" s="26"/>
      <c r="J92" s="27"/>
      <c r="K92" s="26"/>
      <c r="L92" s="27"/>
      <c r="M92" s="16">
        <f t="shared" si="5"/>
        <v>0</v>
      </c>
    </row>
    <row r="93" spans="1:14" s="43" customFormat="1" ht="24" customHeight="1" thickBot="1" x14ac:dyDescent="0.3">
      <c r="A93" s="238"/>
      <c r="B93" s="239"/>
      <c r="C93" s="240" t="s">
        <v>69</v>
      </c>
      <c r="D93" s="241"/>
      <c r="E93" s="242"/>
      <c r="F93" s="242"/>
      <c r="G93" s="241"/>
      <c r="H93" s="243">
        <f>SUM(H6:H92)</f>
        <v>0</v>
      </c>
      <c r="I93" s="244"/>
      <c r="J93" s="243">
        <f>SUM(J6:J92)</f>
        <v>0</v>
      </c>
      <c r="K93" s="244"/>
      <c r="L93" s="243">
        <f>SUM(L6:L92)</f>
        <v>0</v>
      </c>
      <c r="M93" s="246">
        <f>SUM(M6:M92)</f>
        <v>0</v>
      </c>
      <c r="N93" s="226"/>
    </row>
    <row r="94" spans="1:14" s="43" customFormat="1" ht="24.75" customHeight="1" thickBot="1" x14ac:dyDescent="0.3">
      <c r="A94" s="112"/>
      <c r="B94" s="113"/>
      <c r="C94" s="114" t="s">
        <v>70</v>
      </c>
      <c r="D94" s="115"/>
      <c r="E94" s="116"/>
      <c r="F94" s="117"/>
      <c r="G94" s="116"/>
      <c r="H94" s="118"/>
      <c r="I94" s="119"/>
      <c r="J94" s="119"/>
      <c r="K94" s="119"/>
      <c r="L94" s="119"/>
      <c r="M94" s="120">
        <f>H93*D94</f>
        <v>0</v>
      </c>
    </row>
    <row r="95" spans="1:14" s="43" customFormat="1" ht="23.25" customHeight="1" thickBot="1" x14ac:dyDescent="0.3">
      <c r="A95" s="112"/>
      <c r="B95" s="121"/>
      <c r="C95" s="122" t="s">
        <v>71</v>
      </c>
      <c r="D95" s="116"/>
      <c r="E95" s="116"/>
      <c r="F95" s="117"/>
      <c r="G95" s="116"/>
      <c r="H95" s="119"/>
      <c r="I95" s="119"/>
      <c r="J95" s="119"/>
      <c r="K95" s="119"/>
      <c r="L95" s="119"/>
      <c r="M95" s="123">
        <f>M94+M93</f>
        <v>0</v>
      </c>
    </row>
    <row r="96" spans="1:14" s="43" customFormat="1" ht="27" customHeight="1" thickBot="1" x14ac:dyDescent="0.3">
      <c r="A96" s="124"/>
      <c r="B96" s="125"/>
      <c r="C96" s="126" t="s">
        <v>72</v>
      </c>
      <c r="D96" s="115"/>
      <c r="E96" s="127"/>
      <c r="F96" s="128"/>
      <c r="G96" s="127"/>
      <c r="H96" s="129"/>
      <c r="I96" s="129"/>
      <c r="J96" s="129"/>
      <c r="K96" s="129"/>
      <c r="L96" s="129"/>
      <c r="M96" s="130">
        <f>M95*D96</f>
        <v>0</v>
      </c>
    </row>
    <row r="97" spans="1:13" s="43" customFormat="1" ht="25.5" customHeight="1" thickBot="1" x14ac:dyDescent="0.3">
      <c r="A97" s="112"/>
      <c r="B97" s="121"/>
      <c r="C97" s="122" t="s">
        <v>71</v>
      </c>
      <c r="D97" s="116"/>
      <c r="E97" s="116"/>
      <c r="F97" s="117"/>
      <c r="G97" s="116"/>
      <c r="H97" s="119"/>
      <c r="I97" s="119"/>
      <c r="J97" s="119"/>
      <c r="K97" s="119"/>
      <c r="L97" s="119"/>
      <c r="M97" s="123">
        <f>M96+M95</f>
        <v>0</v>
      </c>
    </row>
    <row r="98" spans="1:13" s="43" customFormat="1" ht="24.75" customHeight="1" thickBot="1" x14ac:dyDescent="0.3">
      <c r="A98" s="124"/>
      <c r="B98" s="125"/>
      <c r="C98" s="126" t="s">
        <v>73</v>
      </c>
      <c r="D98" s="115"/>
      <c r="E98" s="127"/>
      <c r="F98" s="128"/>
      <c r="G98" s="127"/>
      <c r="H98" s="129"/>
      <c r="I98" s="129"/>
      <c r="J98" s="129"/>
      <c r="K98" s="129"/>
      <c r="L98" s="129"/>
      <c r="M98" s="130">
        <f>M97*D98</f>
        <v>0</v>
      </c>
    </row>
    <row r="99" spans="1:13" s="43" customFormat="1" ht="24" customHeight="1" thickBot="1" x14ac:dyDescent="0.3">
      <c r="A99" s="112"/>
      <c r="B99" s="121"/>
      <c r="C99" s="122" t="s">
        <v>71</v>
      </c>
      <c r="D99" s="116"/>
      <c r="E99" s="116"/>
      <c r="F99" s="117"/>
      <c r="G99" s="116"/>
      <c r="H99" s="119"/>
      <c r="I99" s="119"/>
      <c r="J99" s="119"/>
      <c r="K99" s="119"/>
      <c r="L99" s="119"/>
      <c r="M99" s="123">
        <f>M98+M97</f>
        <v>0</v>
      </c>
    </row>
    <row r="100" spans="1:13" s="43" customFormat="1" ht="24.75" customHeight="1" thickBot="1" x14ac:dyDescent="0.3">
      <c r="A100" s="124"/>
      <c r="B100" s="125"/>
      <c r="C100" s="126" t="s">
        <v>89</v>
      </c>
      <c r="D100" s="115">
        <v>0.18</v>
      </c>
      <c r="E100" s="127"/>
      <c r="F100" s="128"/>
      <c r="G100" s="127"/>
      <c r="H100" s="129"/>
      <c r="I100" s="129"/>
      <c r="J100" s="129"/>
      <c r="K100" s="129"/>
      <c r="L100" s="129"/>
      <c r="M100" s="130">
        <f>M99*D100</f>
        <v>0</v>
      </c>
    </row>
    <row r="101" spans="1:13" s="43" customFormat="1" ht="24" customHeight="1" thickBot="1" x14ac:dyDescent="0.3">
      <c r="A101" s="112"/>
      <c r="B101" s="121"/>
      <c r="C101" s="122" t="s">
        <v>71</v>
      </c>
      <c r="D101" s="116"/>
      <c r="E101" s="116"/>
      <c r="F101" s="117"/>
      <c r="G101" s="116"/>
      <c r="H101" s="119"/>
      <c r="I101" s="119"/>
      <c r="J101" s="119"/>
      <c r="K101" s="119"/>
      <c r="L101" s="119"/>
      <c r="M101" s="123">
        <f>M100+M99</f>
        <v>0</v>
      </c>
    </row>
    <row r="102" spans="1:13" s="43" customFormat="1" ht="24" customHeight="1" x14ac:dyDescent="0.25">
      <c r="A102" s="132"/>
      <c r="B102" s="133"/>
      <c r="C102" s="134"/>
      <c r="D102" s="132"/>
      <c r="E102" s="132"/>
      <c r="F102" s="135"/>
      <c r="G102" s="132"/>
      <c r="H102" s="136"/>
      <c r="I102" s="136"/>
      <c r="J102" s="136"/>
      <c r="K102" s="136"/>
      <c r="L102" s="136"/>
      <c r="M102" s="135"/>
    </row>
    <row r="103" spans="1:13" x14ac:dyDescent="0.25">
      <c r="H103" s="332"/>
      <c r="I103" s="332"/>
      <c r="J103" s="332"/>
    </row>
  </sheetData>
  <autoFilter ref="A5:M99" xr:uid="{065C1A88-58AD-45FB-A8E8-22B7A0AD075B}"/>
  <mergeCells count="11">
    <mergeCell ref="I3:J3"/>
    <mergeCell ref="K3:L3"/>
    <mergeCell ref="H103:J103"/>
    <mergeCell ref="A1:M1"/>
    <mergeCell ref="A3:A4"/>
    <mergeCell ref="B3:B4"/>
    <mergeCell ref="C3:C4"/>
    <mergeCell ref="D3:D4"/>
    <mergeCell ref="E3:E4"/>
    <mergeCell ref="F3:F4"/>
    <mergeCell ref="G3:H3"/>
  </mergeCells>
  <pageMargins left="0.2" right="0.19" top="0.17" bottom="0.21" header="0.17" footer="0.16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7616-DE30-4813-9E3F-5B235D16D29D}">
  <sheetPr>
    <tabColor theme="8" tint="0.39997558519241921"/>
  </sheetPr>
  <dimension ref="A1:R131"/>
  <sheetViews>
    <sheetView topLeftCell="A116" workbookViewId="0">
      <selection activeCell="D122" sqref="D122:E126"/>
    </sheetView>
  </sheetViews>
  <sheetFormatPr defaultColWidth="9.140625" defaultRowHeight="18" x14ac:dyDescent="0.25"/>
  <cols>
    <col min="1" max="1" width="4.7109375" style="137" customWidth="1"/>
    <col min="2" max="2" width="12.140625" style="60" customWidth="1"/>
    <col min="3" max="3" width="60.140625" style="137" customWidth="1"/>
    <col min="4" max="4" width="8.5703125" style="137" customWidth="1"/>
    <col min="5" max="5" width="9.42578125" style="137" customWidth="1"/>
    <col min="6" max="6" width="12.5703125" style="137" bestFit="1" customWidth="1"/>
    <col min="7" max="7" width="11.28515625" style="137" customWidth="1"/>
    <col min="8" max="8" width="14.140625" style="137" customWidth="1"/>
    <col min="9" max="9" width="11.42578125" style="137" customWidth="1"/>
    <col min="10" max="10" width="13.28515625" style="137" customWidth="1"/>
    <col min="11" max="11" width="11.28515625" style="137" customWidth="1"/>
    <col min="12" max="12" width="12.7109375" style="137" customWidth="1"/>
    <col min="13" max="13" width="14.85546875" style="137" customWidth="1"/>
    <col min="14" max="14" width="9.5703125" style="137" bestFit="1" customWidth="1"/>
    <col min="15" max="15" width="9.140625" style="137"/>
    <col min="16" max="16" width="15.42578125" style="137" bestFit="1" customWidth="1"/>
    <col min="17" max="17" width="9.140625" style="137"/>
    <col min="18" max="18" width="11.85546875" style="137" customWidth="1"/>
    <col min="19" max="16384" width="9.140625" style="137"/>
  </cols>
  <sheetData>
    <row r="1" spans="1:18" x14ac:dyDescent="0.25">
      <c r="A1" s="333" t="s">
        <v>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8" ht="6.75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x14ac:dyDescent="0.25">
      <c r="A3" s="334" t="s">
        <v>0</v>
      </c>
      <c r="B3" s="336" t="s">
        <v>1</v>
      </c>
      <c r="C3" s="325" t="s">
        <v>2</v>
      </c>
      <c r="D3" s="325" t="s">
        <v>3</v>
      </c>
      <c r="E3" s="325" t="s">
        <v>4</v>
      </c>
      <c r="F3" s="325" t="s">
        <v>5</v>
      </c>
      <c r="G3" s="324" t="s">
        <v>6</v>
      </c>
      <c r="H3" s="324"/>
      <c r="I3" s="324" t="s">
        <v>95</v>
      </c>
      <c r="J3" s="324"/>
      <c r="K3" s="325" t="s">
        <v>94</v>
      </c>
      <c r="L3" s="325"/>
      <c r="M3" s="4" t="s">
        <v>7</v>
      </c>
    </row>
    <row r="4" spans="1:18" ht="39.75" customHeight="1" thickBot="1" x14ac:dyDescent="0.3">
      <c r="A4" s="335"/>
      <c r="B4" s="337"/>
      <c r="C4" s="331"/>
      <c r="D4" s="331"/>
      <c r="E4" s="331"/>
      <c r="F4" s="331"/>
      <c r="G4" s="5" t="s">
        <v>8</v>
      </c>
      <c r="H4" s="6" t="s">
        <v>9</v>
      </c>
      <c r="I4" s="5" t="s">
        <v>8</v>
      </c>
      <c r="J4" s="6" t="s">
        <v>9</v>
      </c>
      <c r="K4" s="5" t="s">
        <v>8</v>
      </c>
      <c r="L4" s="6" t="s">
        <v>10</v>
      </c>
      <c r="M4" s="7" t="s">
        <v>11</v>
      </c>
    </row>
    <row r="5" spans="1:18" ht="18.75" thickBo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1">
        <v>8</v>
      </c>
      <c r="I5" s="10">
        <v>9</v>
      </c>
      <c r="J5" s="11">
        <v>10</v>
      </c>
      <c r="K5" s="10">
        <v>11</v>
      </c>
      <c r="L5" s="11">
        <v>12</v>
      </c>
      <c r="M5" s="12">
        <v>13</v>
      </c>
    </row>
    <row r="6" spans="1:18" s="171" customFormat="1" ht="54" customHeight="1" x14ac:dyDescent="0.25">
      <c r="A6" s="165">
        <v>1</v>
      </c>
      <c r="B6" s="166" t="s">
        <v>23</v>
      </c>
      <c r="C6" s="206" t="s">
        <v>96</v>
      </c>
      <c r="D6" s="168" t="s">
        <v>90</v>
      </c>
      <c r="E6" s="168"/>
      <c r="F6" s="202">
        <v>3470</v>
      </c>
      <c r="G6" s="168"/>
      <c r="H6" s="169"/>
      <c r="I6" s="168"/>
      <c r="J6" s="169"/>
      <c r="K6" s="168"/>
      <c r="L6" s="169"/>
      <c r="M6" s="173"/>
      <c r="O6" s="215"/>
      <c r="P6" s="216"/>
      <c r="R6" s="216"/>
    </row>
    <row r="7" spans="1:18" ht="21.75" customHeight="1" x14ac:dyDescent="0.25">
      <c r="A7" s="48"/>
      <c r="B7" s="51"/>
      <c r="C7" s="17" t="s">
        <v>22</v>
      </c>
      <c r="D7" s="50" t="s">
        <v>14</v>
      </c>
      <c r="E7" s="53">
        <v>2.7E-2</v>
      </c>
      <c r="F7" s="40">
        <f>E7*$F$6</f>
        <v>93.69</v>
      </c>
      <c r="G7" s="50"/>
      <c r="H7" s="40"/>
      <c r="I7" s="40"/>
      <c r="J7" s="19">
        <f>I7*F7</f>
        <v>0</v>
      </c>
      <c r="K7" s="50"/>
      <c r="L7" s="40"/>
      <c r="M7" s="16">
        <f t="shared" ref="M7:M60" si="0">L7+J7+H7</f>
        <v>0</v>
      </c>
    </row>
    <row r="8" spans="1:18" ht="21.75" customHeight="1" x14ac:dyDescent="0.25">
      <c r="A8" s="48"/>
      <c r="B8" s="22"/>
      <c r="C8" s="52" t="s">
        <v>24</v>
      </c>
      <c r="D8" s="50" t="s">
        <v>19</v>
      </c>
      <c r="E8" s="55">
        <v>6.0499999999999998E-2</v>
      </c>
      <c r="F8" s="40">
        <f>E8*$F$6</f>
        <v>209.935</v>
      </c>
      <c r="G8" s="50"/>
      <c r="H8" s="40"/>
      <c r="I8" s="40"/>
      <c r="J8" s="40"/>
      <c r="K8" s="40"/>
      <c r="L8" s="15">
        <f>K8*F8</f>
        <v>0</v>
      </c>
      <c r="M8" s="16">
        <f t="shared" si="0"/>
        <v>0</v>
      </c>
    </row>
    <row r="9" spans="1:18" ht="22.5" customHeight="1" x14ac:dyDescent="0.25">
      <c r="A9" s="48"/>
      <c r="B9" s="51"/>
      <c r="C9" s="52" t="s">
        <v>25</v>
      </c>
      <c r="D9" s="50" t="s">
        <v>16</v>
      </c>
      <c r="E9" s="56">
        <v>2.2100000000000002E-3</v>
      </c>
      <c r="F9" s="40">
        <f>E9*$F$6</f>
        <v>7.6687000000000003</v>
      </c>
      <c r="G9" s="50"/>
      <c r="H9" s="40"/>
      <c r="I9" s="40"/>
      <c r="J9" s="40"/>
      <c r="K9" s="40"/>
      <c r="L9" s="15">
        <f>K9*F9</f>
        <v>0</v>
      </c>
      <c r="M9" s="16">
        <f t="shared" si="0"/>
        <v>0</v>
      </c>
      <c r="N9" s="54"/>
    </row>
    <row r="10" spans="1:18" s="209" customFormat="1" ht="42" customHeight="1" x14ac:dyDescent="0.25">
      <c r="A10" s="183">
        <v>2</v>
      </c>
      <c r="B10" s="207" t="s">
        <v>26</v>
      </c>
      <c r="C10" s="206" t="s">
        <v>124</v>
      </c>
      <c r="D10" s="185" t="s">
        <v>90</v>
      </c>
      <c r="E10" s="185"/>
      <c r="F10" s="202">
        <v>100.19</v>
      </c>
      <c r="G10" s="185"/>
      <c r="H10" s="186"/>
      <c r="I10" s="186"/>
      <c r="J10" s="186"/>
      <c r="K10" s="185"/>
      <c r="L10" s="186"/>
      <c r="M10" s="208"/>
      <c r="N10" s="217"/>
    </row>
    <row r="11" spans="1:18" ht="36" customHeight="1" x14ac:dyDescent="0.25">
      <c r="A11" s="48"/>
      <c r="B11" s="51"/>
      <c r="C11" s="17" t="s">
        <v>22</v>
      </c>
      <c r="D11" s="50" t="s">
        <v>14</v>
      </c>
      <c r="E11" s="40">
        <v>3.97</v>
      </c>
      <c r="F11" s="40">
        <f>E11*F10</f>
        <v>397.7543</v>
      </c>
      <c r="G11" s="50"/>
      <c r="H11" s="40"/>
      <c r="I11" s="40"/>
      <c r="J11" s="19">
        <f>I11*F11</f>
        <v>0</v>
      </c>
      <c r="K11" s="50"/>
      <c r="L11" s="40"/>
      <c r="M11" s="16">
        <f t="shared" si="0"/>
        <v>0</v>
      </c>
      <c r="N11" s="59"/>
    </row>
    <row r="12" spans="1:18" s="171" customFormat="1" ht="39.75" customHeight="1" x14ac:dyDescent="0.25">
      <c r="A12" s="165">
        <v>3</v>
      </c>
      <c r="B12" s="203"/>
      <c r="C12" s="206" t="s">
        <v>97</v>
      </c>
      <c r="D12" s="168" t="s">
        <v>21</v>
      </c>
      <c r="E12" s="168"/>
      <c r="F12" s="202">
        <f>(682)*1.75</f>
        <v>1193.5</v>
      </c>
      <c r="G12" s="169"/>
      <c r="H12" s="169"/>
      <c r="I12" s="168"/>
      <c r="J12" s="169"/>
      <c r="K12" s="168"/>
      <c r="L12" s="169"/>
      <c r="M12" s="204"/>
      <c r="N12" s="205"/>
    </row>
    <row r="13" spans="1:18" ht="24.75" customHeight="1" x14ac:dyDescent="0.25">
      <c r="A13" s="61"/>
      <c r="B13" s="58"/>
      <c r="C13" s="52" t="s">
        <v>20</v>
      </c>
      <c r="D13" s="50" t="s">
        <v>21</v>
      </c>
      <c r="E13" s="50"/>
      <c r="F13" s="40">
        <f>F12</f>
        <v>1193.5</v>
      </c>
      <c r="G13" s="50"/>
      <c r="H13" s="50"/>
      <c r="I13" s="50"/>
      <c r="J13" s="40"/>
      <c r="K13" s="40"/>
      <c r="L13" s="15">
        <f>K13*F13</f>
        <v>0</v>
      </c>
      <c r="M13" s="16">
        <f t="shared" si="0"/>
        <v>0</v>
      </c>
      <c r="N13" s="54"/>
    </row>
    <row r="14" spans="1:18" s="187" customFormat="1" ht="60.75" customHeight="1" x14ac:dyDescent="0.2">
      <c r="A14" s="165">
        <v>4</v>
      </c>
      <c r="B14" s="166" t="s">
        <v>27</v>
      </c>
      <c r="C14" s="196" t="s">
        <v>77</v>
      </c>
      <c r="D14" s="168" t="s">
        <v>90</v>
      </c>
      <c r="E14" s="168"/>
      <c r="F14" s="169">
        <f>310+155</f>
        <v>465</v>
      </c>
      <c r="G14" s="168"/>
      <c r="H14" s="169"/>
      <c r="I14" s="168"/>
      <c r="J14" s="169"/>
      <c r="K14" s="168"/>
      <c r="L14" s="169"/>
      <c r="M14" s="173"/>
    </row>
    <row r="15" spans="1:18" s="62" customFormat="1" ht="21.75" customHeight="1" x14ac:dyDescent="0.2">
      <c r="A15" s="30"/>
      <c r="B15" s="63" t="s">
        <v>29</v>
      </c>
      <c r="C15" s="45" t="s">
        <v>30</v>
      </c>
      <c r="D15" s="20" t="s">
        <v>19</v>
      </c>
      <c r="E15" s="46">
        <v>2.4649999999999998E-2</v>
      </c>
      <c r="F15" s="19">
        <f>E15*F14</f>
        <v>11.462249999999999</v>
      </c>
      <c r="G15" s="20"/>
      <c r="H15" s="19"/>
      <c r="I15" s="19"/>
      <c r="J15" s="19"/>
      <c r="K15" s="19"/>
      <c r="L15" s="15">
        <f>K15*F15</f>
        <v>0</v>
      </c>
      <c r="M15" s="16">
        <f t="shared" si="0"/>
        <v>0</v>
      </c>
    </row>
    <row r="16" spans="1:18" s="187" customFormat="1" ht="60.75" customHeight="1" x14ac:dyDescent="0.2">
      <c r="A16" s="198">
        <v>5</v>
      </c>
      <c r="B16" s="199" t="s">
        <v>31</v>
      </c>
      <c r="C16" s="200" t="s">
        <v>32</v>
      </c>
      <c r="D16" s="201" t="s">
        <v>90</v>
      </c>
      <c r="E16" s="201"/>
      <c r="F16" s="202">
        <v>465</v>
      </c>
      <c r="G16" s="201"/>
      <c r="H16" s="202"/>
      <c r="I16" s="201"/>
      <c r="J16" s="202"/>
      <c r="K16" s="201"/>
      <c r="L16" s="202"/>
      <c r="M16" s="170"/>
    </row>
    <row r="17" spans="1:13" s="62" customFormat="1" ht="25.5" customHeight="1" x14ac:dyDescent="0.2">
      <c r="A17" s="13"/>
      <c r="B17" s="22"/>
      <c r="C17" s="17" t="s">
        <v>22</v>
      </c>
      <c r="D17" s="14" t="s">
        <v>14</v>
      </c>
      <c r="E17" s="15">
        <v>1.8</v>
      </c>
      <c r="F17" s="15">
        <f>E17*$F$16</f>
        <v>837</v>
      </c>
      <c r="G17" s="14"/>
      <c r="H17" s="15"/>
      <c r="I17" s="15"/>
      <c r="J17" s="19">
        <f>I17*F17</f>
        <v>0</v>
      </c>
      <c r="K17" s="14"/>
      <c r="L17" s="15"/>
      <c r="M17" s="16">
        <f t="shared" si="0"/>
        <v>0</v>
      </c>
    </row>
    <row r="18" spans="1:13" s="62" customFormat="1" ht="21.75" customHeight="1" x14ac:dyDescent="0.2">
      <c r="A18" s="13"/>
      <c r="B18" s="44"/>
      <c r="C18" s="64" t="s">
        <v>33</v>
      </c>
      <c r="D18" s="14" t="s">
        <v>18</v>
      </c>
      <c r="E18" s="15">
        <v>1.1000000000000001</v>
      </c>
      <c r="F18" s="15">
        <f>E18*$F$16</f>
        <v>511.50000000000006</v>
      </c>
      <c r="G18" s="15"/>
      <c r="H18" s="34">
        <f>G18*F18</f>
        <v>0</v>
      </c>
      <c r="I18" s="14"/>
      <c r="J18" s="15"/>
      <c r="K18" s="14"/>
      <c r="L18" s="15"/>
      <c r="M18" s="16">
        <f t="shared" si="0"/>
        <v>0</v>
      </c>
    </row>
    <row r="19" spans="1:13" s="187" customFormat="1" ht="65.25" customHeight="1" x14ac:dyDescent="0.2">
      <c r="A19" s="165">
        <v>6</v>
      </c>
      <c r="B19" s="166" t="s">
        <v>40</v>
      </c>
      <c r="C19" s="196" t="s">
        <v>78</v>
      </c>
      <c r="D19" s="168" t="s">
        <v>90</v>
      </c>
      <c r="E19" s="168"/>
      <c r="F19" s="169">
        <v>155</v>
      </c>
      <c r="G19" s="168"/>
      <c r="H19" s="169"/>
      <c r="I19" s="168"/>
      <c r="J19" s="169"/>
      <c r="K19" s="168"/>
      <c r="L19" s="169"/>
      <c r="M19" s="173"/>
    </row>
    <row r="20" spans="1:13" s="62" customFormat="1" x14ac:dyDescent="0.2">
      <c r="A20" s="41"/>
      <c r="B20" s="42"/>
      <c r="C20" s="17" t="s">
        <v>22</v>
      </c>
      <c r="D20" s="20" t="s">
        <v>14</v>
      </c>
      <c r="E20" s="19">
        <v>0.13400000000000001</v>
      </c>
      <c r="F20" s="21">
        <f>E20*$F$19</f>
        <v>20.77</v>
      </c>
      <c r="G20" s="20"/>
      <c r="H20" s="19"/>
      <c r="I20" s="21"/>
      <c r="J20" s="19">
        <f>I20*F20</f>
        <v>0</v>
      </c>
      <c r="K20" s="20"/>
      <c r="L20" s="19"/>
      <c r="M20" s="16">
        <f t="shared" si="0"/>
        <v>0</v>
      </c>
    </row>
    <row r="21" spans="1:13" s="62" customFormat="1" ht="19.5" customHeight="1" x14ac:dyDescent="0.2">
      <c r="A21" s="41"/>
      <c r="B21" s="44"/>
      <c r="C21" s="45" t="s">
        <v>37</v>
      </c>
      <c r="D21" s="20" t="s">
        <v>19</v>
      </c>
      <c r="E21" s="46">
        <v>2.9090000000000001E-2</v>
      </c>
      <c r="F21" s="21">
        <f>E21*$F$19</f>
        <v>4.5089500000000005</v>
      </c>
      <c r="G21" s="20"/>
      <c r="H21" s="19"/>
      <c r="I21" s="19"/>
      <c r="J21" s="19"/>
      <c r="K21" s="19"/>
      <c r="L21" s="15">
        <f>K21*F21</f>
        <v>0</v>
      </c>
      <c r="M21" s="16">
        <f t="shared" si="0"/>
        <v>0</v>
      </c>
    </row>
    <row r="22" spans="1:13" s="62" customFormat="1" ht="19.5" customHeight="1" x14ac:dyDescent="0.2">
      <c r="A22" s="41"/>
      <c r="B22" s="44"/>
      <c r="C22" s="45" t="s">
        <v>38</v>
      </c>
      <c r="D22" s="20" t="s">
        <v>19</v>
      </c>
      <c r="E22" s="65">
        <v>0.13</v>
      </c>
      <c r="F22" s="21">
        <f>E22*$F$19</f>
        <v>20.150000000000002</v>
      </c>
      <c r="G22" s="20"/>
      <c r="H22" s="19"/>
      <c r="I22" s="19"/>
      <c r="J22" s="19"/>
      <c r="K22" s="19"/>
      <c r="L22" s="15">
        <f>K22*F22</f>
        <v>0</v>
      </c>
      <c r="M22" s="16">
        <f t="shared" si="0"/>
        <v>0</v>
      </c>
    </row>
    <row r="23" spans="1:13" s="62" customFormat="1" ht="19.5" customHeight="1" x14ac:dyDescent="0.2">
      <c r="A23" s="41"/>
      <c r="B23" s="44"/>
      <c r="C23" s="45" t="s">
        <v>41</v>
      </c>
      <c r="D23" s="20" t="s">
        <v>18</v>
      </c>
      <c r="E23" s="19">
        <v>1.1000000000000001</v>
      </c>
      <c r="F23" s="21">
        <f>E23*$F$19</f>
        <v>170.5</v>
      </c>
      <c r="G23" s="19"/>
      <c r="H23" s="34">
        <f>G23*F23</f>
        <v>0</v>
      </c>
      <c r="I23" s="20"/>
      <c r="J23" s="19"/>
      <c r="K23" s="20"/>
      <c r="L23" s="19"/>
      <c r="M23" s="16">
        <f t="shared" si="0"/>
        <v>0</v>
      </c>
    </row>
    <row r="24" spans="1:13" s="187" customFormat="1" ht="30" customHeight="1" x14ac:dyDescent="0.2">
      <c r="A24" s="197" t="s">
        <v>212</v>
      </c>
      <c r="B24" s="166" t="s">
        <v>101</v>
      </c>
      <c r="C24" s="196" t="s">
        <v>102</v>
      </c>
      <c r="D24" s="168" t="s">
        <v>90</v>
      </c>
      <c r="E24" s="168"/>
      <c r="F24" s="169">
        <v>2850</v>
      </c>
      <c r="G24" s="168"/>
      <c r="H24" s="169"/>
      <c r="I24" s="168"/>
      <c r="J24" s="169"/>
      <c r="K24" s="168"/>
      <c r="L24" s="169"/>
      <c r="M24" s="173"/>
    </row>
    <row r="25" spans="1:13" s="62" customFormat="1" x14ac:dyDescent="0.2">
      <c r="A25" s="47"/>
      <c r="B25" s="42"/>
      <c r="C25" s="17" t="s">
        <v>22</v>
      </c>
      <c r="D25" s="20" t="s">
        <v>14</v>
      </c>
      <c r="E25" s="19">
        <v>1.14E-2</v>
      </c>
      <c r="F25" s="19">
        <f>E25*$F$24</f>
        <v>32.49</v>
      </c>
      <c r="G25" s="20"/>
      <c r="H25" s="19"/>
      <c r="I25" s="19"/>
      <c r="J25" s="19">
        <f>I25*F25</f>
        <v>0</v>
      </c>
      <c r="K25" s="20"/>
      <c r="L25" s="19"/>
      <c r="M25" s="16">
        <f t="shared" si="0"/>
        <v>0</v>
      </c>
    </row>
    <row r="26" spans="1:13" s="62" customFormat="1" ht="22.5" customHeight="1" x14ac:dyDescent="0.2">
      <c r="A26" s="41"/>
      <c r="B26" s="44"/>
      <c r="C26" s="45" t="s">
        <v>103</v>
      </c>
      <c r="D26" s="20" t="s">
        <v>19</v>
      </c>
      <c r="E26" s="46">
        <v>2.4899999999999999E-2</v>
      </c>
      <c r="F26" s="19">
        <f>E26*$F$24</f>
        <v>70.964999999999989</v>
      </c>
      <c r="G26" s="20"/>
      <c r="H26" s="19"/>
      <c r="I26" s="19"/>
      <c r="J26" s="19"/>
      <c r="K26" s="19"/>
      <c r="L26" s="15">
        <f>K26*F26</f>
        <v>0</v>
      </c>
      <c r="M26" s="16">
        <f t="shared" si="0"/>
        <v>0</v>
      </c>
    </row>
    <row r="27" spans="1:13" s="171" customFormat="1" ht="43.5" customHeight="1" x14ac:dyDescent="0.25">
      <c r="A27" s="172">
        <v>8</v>
      </c>
      <c r="B27" s="166" t="s">
        <v>42</v>
      </c>
      <c r="C27" s="167" t="s">
        <v>43</v>
      </c>
      <c r="D27" s="195" t="s">
        <v>90</v>
      </c>
      <c r="E27" s="168"/>
      <c r="F27" s="164">
        <f>(1.5*1.5*28+2*2)*0.1</f>
        <v>6.7</v>
      </c>
      <c r="G27" s="168"/>
      <c r="H27" s="169"/>
      <c r="I27" s="168"/>
      <c r="J27" s="169"/>
      <c r="K27" s="168"/>
      <c r="L27" s="169"/>
      <c r="M27" s="173"/>
    </row>
    <row r="28" spans="1:13" ht="21.75" customHeight="1" x14ac:dyDescent="0.25">
      <c r="A28" s="48"/>
      <c r="B28" s="51"/>
      <c r="C28" s="52" t="s">
        <v>22</v>
      </c>
      <c r="D28" s="50" t="s">
        <v>14</v>
      </c>
      <c r="E28" s="40">
        <v>0.89</v>
      </c>
      <c r="F28" s="40">
        <f>E28*$F$27</f>
        <v>5.9630000000000001</v>
      </c>
      <c r="G28" s="50"/>
      <c r="H28" s="40"/>
      <c r="I28" s="40"/>
      <c r="J28" s="19">
        <f>I28*F28</f>
        <v>0</v>
      </c>
      <c r="K28" s="50"/>
      <c r="L28" s="40"/>
      <c r="M28" s="16">
        <f t="shared" si="0"/>
        <v>0</v>
      </c>
    </row>
    <row r="29" spans="1:13" ht="21.75" customHeight="1" x14ac:dyDescent="0.25">
      <c r="A29" s="48"/>
      <c r="B29" s="51"/>
      <c r="C29" s="52" t="s">
        <v>15</v>
      </c>
      <c r="D29" s="50" t="s">
        <v>16</v>
      </c>
      <c r="E29" s="40">
        <v>0.37</v>
      </c>
      <c r="F29" s="40">
        <f>E29*$F$27</f>
        <v>2.4790000000000001</v>
      </c>
      <c r="G29" s="50"/>
      <c r="H29" s="40"/>
      <c r="I29" s="40"/>
      <c r="J29" s="40"/>
      <c r="K29" s="40"/>
      <c r="L29" s="15">
        <f>K29*F29</f>
        <v>0</v>
      </c>
      <c r="M29" s="16">
        <f t="shared" si="0"/>
        <v>0</v>
      </c>
    </row>
    <row r="30" spans="1:13" ht="24" customHeight="1" x14ac:dyDescent="0.25">
      <c r="A30" s="48"/>
      <c r="B30" s="44"/>
      <c r="C30" s="45" t="s">
        <v>44</v>
      </c>
      <c r="D30" s="50" t="s">
        <v>18</v>
      </c>
      <c r="E30" s="40">
        <v>1.1499999999999999</v>
      </c>
      <c r="F30" s="40">
        <f>E30*$F$27</f>
        <v>7.7049999999999992</v>
      </c>
      <c r="G30" s="19"/>
      <c r="H30" s="34">
        <f>G30*F30</f>
        <v>0</v>
      </c>
      <c r="I30" s="40"/>
      <c r="J30" s="40"/>
      <c r="K30" s="50"/>
      <c r="L30" s="40"/>
      <c r="M30" s="16">
        <f t="shared" si="0"/>
        <v>0</v>
      </c>
    </row>
    <row r="31" spans="1:13" ht="23.25" customHeight="1" x14ac:dyDescent="0.25">
      <c r="A31" s="48"/>
      <c r="B31" s="51"/>
      <c r="C31" s="52" t="s">
        <v>17</v>
      </c>
      <c r="D31" s="50" t="s">
        <v>16</v>
      </c>
      <c r="E31" s="40">
        <v>0.02</v>
      </c>
      <c r="F31" s="40">
        <f>E31*$F$27</f>
        <v>0.13400000000000001</v>
      </c>
      <c r="G31" s="40"/>
      <c r="H31" s="34">
        <f>G31*F31</f>
        <v>0</v>
      </c>
      <c r="I31" s="40"/>
      <c r="J31" s="40"/>
      <c r="K31" s="50"/>
      <c r="L31" s="40"/>
      <c r="M31" s="16">
        <f t="shared" si="0"/>
        <v>0</v>
      </c>
    </row>
    <row r="32" spans="1:13" s="209" customFormat="1" ht="45" customHeight="1" x14ac:dyDescent="0.25">
      <c r="A32" s="218" t="s">
        <v>216</v>
      </c>
      <c r="B32" s="184" t="s">
        <v>74</v>
      </c>
      <c r="C32" s="188" t="s">
        <v>79</v>
      </c>
      <c r="D32" s="185" t="s">
        <v>93</v>
      </c>
      <c r="E32" s="185"/>
      <c r="F32" s="186">
        <f>1.5*1.5*28*3.5+2*2*3.5</f>
        <v>234.5</v>
      </c>
      <c r="G32" s="185"/>
      <c r="H32" s="186"/>
      <c r="I32" s="186"/>
      <c r="J32" s="186"/>
      <c r="K32" s="185"/>
      <c r="L32" s="186"/>
      <c r="M32" s="208"/>
    </row>
    <row r="33" spans="1:13" ht="24" customHeight="1" x14ac:dyDescent="0.25">
      <c r="A33" s="48"/>
      <c r="B33" s="49"/>
      <c r="C33" s="17" t="s">
        <v>22</v>
      </c>
      <c r="D33" s="50" t="s">
        <v>57</v>
      </c>
      <c r="E33" s="40">
        <v>0.27200000000000002</v>
      </c>
      <c r="F33" s="40">
        <f>E33*$F$32</f>
        <v>63.784000000000006</v>
      </c>
      <c r="G33" s="50"/>
      <c r="H33" s="40"/>
      <c r="I33" s="40"/>
      <c r="J33" s="19">
        <f>I33*F33</f>
        <v>0</v>
      </c>
      <c r="K33" s="50"/>
      <c r="L33" s="40"/>
      <c r="M33" s="16">
        <f t="shared" si="0"/>
        <v>0</v>
      </c>
    </row>
    <row r="34" spans="1:13" ht="21.75" customHeight="1" x14ac:dyDescent="0.25">
      <c r="A34" s="48"/>
      <c r="B34" s="49"/>
      <c r="C34" s="52" t="s">
        <v>15</v>
      </c>
      <c r="D34" s="50" t="s">
        <v>16</v>
      </c>
      <c r="E34" s="40">
        <v>5.16E-2</v>
      </c>
      <c r="F34" s="40">
        <f>E34*$F$32</f>
        <v>12.100199999999999</v>
      </c>
      <c r="G34" s="50"/>
      <c r="H34" s="40"/>
      <c r="I34" s="50"/>
      <c r="J34" s="40"/>
      <c r="K34" s="40"/>
      <c r="L34" s="15">
        <f>K34*F34</f>
        <v>0</v>
      </c>
      <c r="M34" s="16">
        <f t="shared" si="0"/>
        <v>0</v>
      </c>
    </row>
    <row r="35" spans="1:13" ht="25.5" customHeight="1" x14ac:dyDescent="0.25">
      <c r="A35" s="48"/>
      <c r="B35" s="57"/>
      <c r="C35" s="52" t="s">
        <v>104</v>
      </c>
      <c r="D35" s="50" t="s">
        <v>80</v>
      </c>
      <c r="E35" s="55">
        <f>0.0043+0.0095</f>
        <v>1.38E-2</v>
      </c>
      <c r="F35" s="40">
        <f>E35*$F$32</f>
        <v>3.2361</v>
      </c>
      <c r="G35" s="40"/>
      <c r="H35" s="34">
        <f>G35*F35</f>
        <v>0</v>
      </c>
      <c r="I35" s="50"/>
      <c r="J35" s="40"/>
      <c r="K35" s="50"/>
      <c r="L35" s="40"/>
      <c r="M35" s="16">
        <f t="shared" si="0"/>
        <v>0</v>
      </c>
    </row>
    <row r="36" spans="1:13" ht="21" customHeight="1" x14ac:dyDescent="0.25">
      <c r="A36" s="48"/>
      <c r="B36" s="49"/>
      <c r="C36" s="52" t="s">
        <v>17</v>
      </c>
      <c r="D36" s="50" t="s">
        <v>16</v>
      </c>
      <c r="E36" s="55">
        <v>4.8999999999999998E-3</v>
      </c>
      <c r="F36" s="40">
        <f>E36*$F$32</f>
        <v>1.1490499999999999</v>
      </c>
      <c r="G36" s="40"/>
      <c r="H36" s="34">
        <f>G36*F36</f>
        <v>0</v>
      </c>
      <c r="I36" s="40"/>
      <c r="J36" s="40"/>
      <c r="K36" s="50"/>
      <c r="L36" s="40"/>
      <c r="M36" s="16">
        <f t="shared" si="0"/>
        <v>0</v>
      </c>
    </row>
    <row r="37" spans="1:13" s="158" customFormat="1" ht="39" customHeight="1" x14ac:dyDescent="0.25">
      <c r="A37" s="192">
        <v>10</v>
      </c>
      <c r="B37" s="154" t="s">
        <v>81</v>
      </c>
      <c r="C37" s="159" t="s">
        <v>127</v>
      </c>
      <c r="D37" s="168" t="s">
        <v>56</v>
      </c>
      <c r="E37" s="210"/>
      <c r="F37" s="237">
        <v>39.560235999999989</v>
      </c>
      <c r="G37" s="210"/>
      <c r="H37" s="211"/>
      <c r="I37" s="210"/>
      <c r="J37" s="211"/>
      <c r="K37" s="210"/>
      <c r="L37" s="211"/>
      <c r="M37" s="189"/>
    </row>
    <row r="38" spans="1:13" s="36" customFormat="1" ht="19.5" customHeight="1" x14ac:dyDescent="0.25">
      <c r="A38" s="38"/>
      <c r="B38" s="73"/>
      <c r="C38" s="39" t="s">
        <v>22</v>
      </c>
      <c r="D38" s="37" t="s">
        <v>14</v>
      </c>
      <c r="E38" s="33">
        <v>12.6</v>
      </c>
      <c r="F38" s="34">
        <f>E38*$F$37</f>
        <v>498.45897359999987</v>
      </c>
      <c r="G38" s="70"/>
      <c r="H38" s="34"/>
      <c r="I38" s="68"/>
      <c r="J38" s="19">
        <f>I38*F38</f>
        <v>0</v>
      </c>
      <c r="K38" s="33"/>
      <c r="L38" s="34"/>
      <c r="M38" s="16">
        <f t="shared" si="0"/>
        <v>0</v>
      </c>
    </row>
    <row r="39" spans="1:13" s="36" customFormat="1" ht="19.5" customHeight="1" x14ac:dyDescent="0.25">
      <c r="A39" s="38"/>
      <c r="B39" s="73"/>
      <c r="C39" s="39" t="s">
        <v>25</v>
      </c>
      <c r="D39" s="37" t="s">
        <v>16</v>
      </c>
      <c r="E39" s="33">
        <v>5.08</v>
      </c>
      <c r="F39" s="34">
        <f>E39*$F$37</f>
        <v>200.96599887999994</v>
      </c>
      <c r="G39" s="70"/>
      <c r="H39" s="34"/>
      <c r="I39" s="33"/>
      <c r="J39" s="34"/>
      <c r="K39" s="92"/>
      <c r="L39" s="15">
        <f>K39*F39</f>
        <v>0</v>
      </c>
      <c r="M39" s="16">
        <f t="shared" si="0"/>
        <v>0</v>
      </c>
    </row>
    <row r="40" spans="1:13" s="36" customFormat="1" ht="19.5" customHeight="1" x14ac:dyDescent="0.25">
      <c r="A40" s="80"/>
      <c r="B40" s="78"/>
      <c r="C40" s="151" t="s">
        <v>128</v>
      </c>
      <c r="D40" s="37" t="s">
        <v>48</v>
      </c>
      <c r="E40" s="34"/>
      <c r="F40" s="34">
        <v>28</v>
      </c>
      <c r="G40" s="76"/>
      <c r="H40" s="34">
        <f t="shared" ref="H40:H48" si="1">G40*F40</f>
        <v>0</v>
      </c>
      <c r="I40" s="33"/>
      <c r="J40" s="34"/>
      <c r="K40" s="33"/>
      <c r="L40" s="34"/>
      <c r="M40" s="16">
        <f t="shared" si="0"/>
        <v>0</v>
      </c>
    </row>
    <row r="41" spans="1:13" s="36" customFormat="1" ht="19.5" customHeight="1" x14ac:dyDescent="0.25">
      <c r="A41" s="67"/>
      <c r="B41" s="78"/>
      <c r="C41" s="39" t="s">
        <v>129</v>
      </c>
      <c r="D41" s="37" t="s">
        <v>48</v>
      </c>
      <c r="E41" s="34"/>
      <c r="F41" s="34">
        <v>3</v>
      </c>
      <c r="G41" s="71"/>
      <c r="H41" s="34">
        <f t="shared" si="1"/>
        <v>0</v>
      </c>
      <c r="I41" s="33"/>
      <c r="J41" s="34"/>
      <c r="K41" s="33"/>
      <c r="L41" s="34"/>
      <c r="M41" s="16">
        <f t="shared" si="0"/>
        <v>0</v>
      </c>
    </row>
    <row r="42" spans="1:13" s="36" customFormat="1" ht="19.5" customHeight="1" x14ac:dyDescent="0.25">
      <c r="A42" s="67"/>
      <c r="B42" s="78"/>
      <c r="C42" s="39" t="s">
        <v>130</v>
      </c>
      <c r="D42" s="37" t="s">
        <v>48</v>
      </c>
      <c r="E42" s="34"/>
      <c r="F42" s="34">
        <v>46</v>
      </c>
      <c r="G42" s="71"/>
      <c r="H42" s="34">
        <f t="shared" si="1"/>
        <v>0</v>
      </c>
      <c r="I42" s="33"/>
      <c r="J42" s="34"/>
      <c r="K42" s="33"/>
      <c r="L42" s="34"/>
      <c r="M42" s="16">
        <f t="shared" si="0"/>
        <v>0</v>
      </c>
    </row>
    <row r="43" spans="1:13" s="36" customFormat="1" ht="41.25" customHeight="1" x14ac:dyDescent="0.25">
      <c r="A43" s="80"/>
      <c r="B43" s="78"/>
      <c r="C43" s="39" t="s">
        <v>131</v>
      </c>
      <c r="D43" s="37" t="s">
        <v>48</v>
      </c>
      <c r="E43" s="34"/>
      <c r="F43" s="34">
        <v>17</v>
      </c>
      <c r="G43" s="71"/>
      <c r="H43" s="34">
        <f t="shared" si="1"/>
        <v>0</v>
      </c>
      <c r="I43" s="33"/>
      <c r="J43" s="34"/>
      <c r="K43" s="33"/>
      <c r="L43" s="34"/>
      <c r="M43" s="16">
        <f t="shared" si="0"/>
        <v>0</v>
      </c>
    </row>
    <row r="44" spans="1:13" s="36" customFormat="1" ht="15.75" customHeight="1" x14ac:dyDescent="0.25">
      <c r="A44" s="80"/>
      <c r="B44" s="78"/>
      <c r="C44" s="32" t="s">
        <v>132</v>
      </c>
      <c r="D44" s="33" t="s">
        <v>48</v>
      </c>
      <c r="E44" s="33"/>
      <c r="F44" s="34">
        <v>17</v>
      </c>
      <c r="G44" s="34"/>
      <c r="H44" s="34">
        <f t="shared" si="1"/>
        <v>0</v>
      </c>
      <c r="I44" s="33"/>
      <c r="J44" s="34"/>
      <c r="K44" s="33"/>
      <c r="L44" s="34"/>
      <c r="M44" s="16">
        <f t="shared" si="0"/>
        <v>0</v>
      </c>
    </row>
    <row r="45" spans="1:13" s="36" customFormat="1" ht="18.75" customHeight="1" x14ac:dyDescent="0.25">
      <c r="A45" s="80"/>
      <c r="B45" s="63"/>
      <c r="C45" s="32" t="s">
        <v>82</v>
      </c>
      <c r="D45" s="50" t="s">
        <v>80</v>
      </c>
      <c r="E45" s="33">
        <v>0.52</v>
      </c>
      <c r="F45" s="34">
        <f>E45*$F$37</f>
        <v>20.571322719999994</v>
      </c>
      <c r="G45" s="34"/>
      <c r="H45" s="34">
        <f t="shared" si="1"/>
        <v>0</v>
      </c>
      <c r="I45" s="33"/>
      <c r="J45" s="34"/>
      <c r="K45" s="33"/>
      <c r="L45" s="34"/>
      <c r="M45" s="16">
        <f t="shared" si="0"/>
        <v>0</v>
      </c>
    </row>
    <row r="46" spans="1:13" s="36" customFormat="1" ht="18.75" customHeight="1" x14ac:dyDescent="0.25">
      <c r="A46" s="80"/>
      <c r="B46" s="81"/>
      <c r="C46" s="39" t="s">
        <v>52</v>
      </c>
      <c r="D46" s="50" t="s">
        <v>80</v>
      </c>
      <c r="E46" s="33">
        <v>7.6999999999999999E-2</v>
      </c>
      <c r="F46" s="34">
        <f>E46*$F$37</f>
        <v>3.0461381719999991</v>
      </c>
      <c r="G46" s="82"/>
      <c r="H46" s="34">
        <f t="shared" si="1"/>
        <v>0</v>
      </c>
      <c r="I46" s="33"/>
      <c r="J46" s="34"/>
      <c r="K46" s="33"/>
      <c r="L46" s="34"/>
      <c r="M46" s="16">
        <f t="shared" si="0"/>
        <v>0</v>
      </c>
    </row>
    <row r="47" spans="1:13" s="36" customFormat="1" ht="18.75" customHeight="1" x14ac:dyDescent="0.25">
      <c r="A47" s="80"/>
      <c r="B47" s="81"/>
      <c r="C47" s="39" t="s">
        <v>53</v>
      </c>
      <c r="D47" s="37" t="s">
        <v>54</v>
      </c>
      <c r="E47" s="68">
        <v>10</v>
      </c>
      <c r="F47" s="34">
        <f>E47*$F$46</f>
        <v>30.461381719999991</v>
      </c>
      <c r="G47" s="82"/>
      <c r="H47" s="34">
        <f t="shared" si="1"/>
        <v>0</v>
      </c>
      <c r="I47" s="33"/>
      <c r="J47" s="34"/>
      <c r="K47" s="33"/>
      <c r="L47" s="34"/>
      <c r="M47" s="16">
        <f t="shared" si="0"/>
        <v>0</v>
      </c>
    </row>
    <row r="48" spans="1:13" s="36" customFormat="1" ht="18.75" customHeight="1" x14ac:dyDescent="0.25">
      <c r="A48" s="38"/>
      <c r="B48" s="73"/>
      <c r="C48" s="25" t="s">
        <v>17</v>
      </c>
      <c r="D48" s="37" t="s">
        <v>16</v>
      </c>
      <c r="E48" s="33">
        <v>7.01</v>
      </c>
      <c r="F48" s="34">
        <f>E48*$F$37</f>
        <v>277.31725435999994</v>
      </c>
      <c r="G48" s="68"/>
      <c r="H48" s="34">
        <f t="shared" si="1"/>
        <v>0</v>
      </c>
      <c r="I48" s="33"/>
      <c r="J48" s="34"/>
      <c r="K48" s="33"/>
      <c r="L48" s="34"/>
      <c r="M48" s="16">
        <f t="shared" si="0"/>
        <v>0</v>
      </c>
    </row>
    <row r="49" spans="1:13" s="158" customFormat="1" ht="39.75" customHeight="1" x14ac:dyDescent="0.25">
      <c r="A49" s="192">
        <v>11</v>
      </c>
      <c r="B49" s="154" t="s">
        <v>75</v>
      </c>
      <c r="C49" s="159" t="s">
        <v>133</v>
      </c>
      <c r="D49" s="168" t="s">
        <v>56</v>
      </c>
      <c r="E49" s="210"/>
      <c r="F49" s="237">
        <v>3</v>
      </c>
      <c r="G49" s="210"/>
      <c r="H49" s="211"/>
      <c r="I49" s="210"/>
      <c r="J49" s="211"/>
      <c r="K49" s="210"/>
      <c r="L49" s="211"/>
      <c r="M49" s="189"/>
    </row>
    <row r="50" spans="1:13" s="36" customFormat="1" ht="17.25" customHeight="1" x14ac:dyDescent="0.25">
      <c r="A50" s="38"/>
      <c r="B50" s="73"/>
      <c r="C50" s="39" t="s">
        <v>22</v>
      </c>
      <c r="D50" s="37" t="s">
        <v>14</v>
      </c>
      <c r="E50" s="33">
        <v>9.1999999999999993</v>
      </c>
      <c r="F50" s="34">
        <f>E50*$F$49</f>
        <v>27.599999999999998</v>
      </c>
      <c r="G50" s="70"/>
      <c r="H50" s="34"/>
      <c r="I50" s="68"/>
      <c r="J50" s="19">
        <f>I50*F50</f>
        <v>0</v>
      </c>
      <c r="K50" s="33"/>
      <c r="L50" s="34"/>
      <c r="M50" s="16">
        <f t="shared" si="0"/>
        <v>0</v>
      </c>
    </row>
    <row r="51" spans="1:13" s="36" customFormat="1" ht="17.25" customHeight="1" x14ac:dyDescent="0.25">
      <c r="A51" s="38"/>
      <c r="B51" s="73"/>
      <c r="C51" s="39" t="s">
        <v>25</v>
      </c>
      <c r="D51" s="37" t="s">
        <v>16</v>
      </c>
      <c r="E51" s="33">
        <v>2.5299999999999998</v>
      </c>
      <c r="F51" s="34">
        <f>E51*$F$49</f>
        <v>7.59</v>
      </c>
      <c r="G51" s="70"/>
      <c r="H51" s="34"/>
      <c r="I51" s="33"/>
      <c r="J51" s="34"/>
      <c r="K51" s="92"/>
      <c r="L51" s="15">
        <f>K51*F51</f>
        <v>0</v>
      </c>
      <c r="M51" s="16">
        <f t="shared" si="0"/>
        <v>0</v>
      </c>
    </row>
    <row r="52" spans="1:13" s="36" customFormat="1" ht="19.5" customHeight="1" x14ac:dyDescent="0.25">
      <c r="A52" s="80"/>
      <c r="B52" s="78"/>
      <c r="C52" s="151" t="s">
        <v>134</v>
      </c>
      <c r="D52" s="37" t="s">
        <v>48</v>
      </c>
      <c r="E52" s="34"/>
      <c r="F52" s="34">
        <v>4</v>
      </c>
      <c r="G52" s="76"/>
      <c r="H52" s="34">
        <f t="shared" ref="H52:H60" si="2">G52*F52</f>
        <v>0</v>
      </c>
      <c r="I52" s="33"/>
      <c r="J52" s="34"/>
      <c r="K52" s="33"/>
      <c r="L52" s="34"/>
      <c r="M52" s="16">
        <f t="shared" si="0"/>
        <v>0</v>
      </c>
    </row>
    <row r="53" spans="1:13" s="36" customFormat="1" ht="19.5" customHeight="1" x14ac:dyDescent="0.25">
      <c r="A53" s="67"/>
      <c r="B53" s="78"/>
      <c r="C53" s="39" t="s">
        <v>135</v>
      </c>
      <c r="D53" s="37" t="s">
        <v>48</v>
      </c>
      <c r="E53" s="34"/>
      <c r="F53" s="34">
        <v>2</v>
      </c>
      <c r="G53" s="71"/>
      <c r="H53" s="34">
        <f t="shared" si="2"/>
        <v>0</v>
      </c>
      <c r="I53" s="33"/>
      <c r="J53" s="34"/>
      <c r="K53" s="33"/>
      <c r="L53" s="34"/>
      <c r="M53" s="16">
        <f t="shared" si="0"/>
        <v>0</v>
      </c>
    </row>
    <row r="54" spans="1:13" s="36" customFormat="1" ht="19.5" customHeight="1" x14ac:dyDescent="0.25">
      <c r="A54" s="67"/>
      <c r="B54" s="78"/>
      <c r="C54" s="39" t="s">
        <v>136</v>
      </c>
      <c r="D54" s="37" t="s">
        <v>48</v>
      </c>
      <c r="E54" s="34"/>
      <c r="F54" s="34">
        <v>16</v>
      </c>
      <c r="G54" s="71"/>
      <c r="H54" s="34">
        <f t="shared" si="2"/>
        <v>0</v>
      </c>
      <c r="I54" s="33"/>
      <c r="J54" s="34"/>
      <c r="K54" s="33"/>
      <c r="L54" s="34"/>
      <c r="M54" s="16">
        <f t="shared" si="0"/>
        <v>0</v>
      </c>
    </row>
    <row r="55" spans="1:13" s="36" customFormat="1" ht="18" customHeight="1" x14ac:dyDescent="0.25">
      <c r="A55" s="80"/>
      <c r="B55" s="78"/>
      <c r="C55" s="39" t="s">
        <v>137</v>
      </c>
      <c r="D55" s="37" t="s">
        <v>48</v>
      </c>
      <c r="E55" s="34"/>
      <c r="F55" s="34">
        <v>4</v>
      </c>
      <c r="G55" s="71"/>
      <c r="H55" s="34">
        <f t="shared" si="2"/>
        <v>0</v>
      </c>
      <c r="I55" s="33"/>
      <c r="J55" s="34"/>
      <c r="K55" s="33"/>
      <c r="L55" s="34"/>
      <c r="M55" s="16">
        <f t="shared" si="0"/>
        <v>0</v>
      </c>
    </row>
    <row r="56" spans="1:13" s="36" customFormat="1" ht="17.25" customHeight="1" x14ac:dyDescent="0.25">
      <c r="A56" s="80"/>
      <c r="B56" s="78"/>
      <c r="C56" s="32" t="s">
        <v>132</v>
      </c>
      <c r="D56" s="33" t="s">
        <v>48</v>
      </c>
      <c r="E56" s="33"/>
      <c r="F56" s="34">
        <v>4</v>
      </c>
      <c r="G56" s="34"/>
      <c r="H56" s="34">
        <f t="shared" si="2"/>
        <v>0</v>
      </c>
      <c r="I56" s="33"/>
      <c r="J56" s="34"/>
      <c r="K56" s="33"/>
      <c r="L56" s="34"/>
      <c r="M56" s="16">
        <f t="shared" si="0"/>
        <v>0</v>
      </c>
    </row>
    <row r="57" spans="1:13" s="36" customFormat="1" ht="17.25" customHeight="1" x14ac:dyDescent="0.25">
      <c r="A57" s="80"/>
      <c r="B57" s="63"/>
      <c r="C57" s="32" t="s">
        <v>82</v>
      </c>
      <c r="D57" s="50" t="s">
        <v>80</v>
      </c>
      <c r="E57" s="33">
        <v>0.52</v>
      </c>
      <c r="F57" s="34">
        <f>E57*$F$49</f>
        <v>1.56</v>
      </c>
      <c r="G57" s="34"/>
      <c r="H57" s="34">
        <f t="shared" si="2"/>
        <v>0</v>
      </c>
      <c r="I57" s="33"/>
      <c r="J57" s="34"/>
      <c r="K57" s="33"/>
      <c r="L57" s="34"/>
      <c r="M57" s="16">
        <f t="shared" si="0"/>
        <v>0</v>
      </c>
    </row>
    <row r="58" spans="1:13" s="36" customFormat="1" ht="17.25" customHeight="1" x14ac:dyDescent="0.25">
      <c r="A58" s="80"/>
      <c r="B58" s="81"/>
      <c r="C58" s="39" t="s">
        <v>52</v>
      </c>
      <c r="D58" s="50" t="s">
        <v>80</v>
      </c>
      <c r="E58" s="33">
        <v>0.11550000000000001</v>
      </c>
      <c r="F58" s="34">
        <f>E58*$F$49</f>
        <v>0.34650000000000003</v>
      </c>
      <c r="G58" s="82"/>
      <c r="H58" s="34">
        <f t="shared" si="2"/>
        <v>0</v>
      </c>
      <c r="I58" s="33"/>
      <c r="J58" s="34"/>
      <c r="K58" s="33"/>
      <c r="L58" s="34"/>
      <c r="M58" s="16">
        <f t="shared" si="0"/>
        <v>0</v>
      </c>
    </row>
    <row r="59" spans="1:13" s="36" customFormat="1" ht="17.25" customHeight="1" x14ac:dyDescent="0.25">
      <c r="A59" s="80"/>
      <c r="B59" s="81"/>
      <c r="C59" s="39" t="s">
        <v>53</v>
      </c>
      <c r="D59" s="37" t="s">
        <v>54</v>
      </c>
      <c r="E59" s="68">
        <v>10</v>
      </c>
      <c r="F59" s="34">
        <f>E59*$F$58</f>
        <v>3.4650000000000003</v>
      </c>
      <c r="G59" s="82"/>
      <c r="H59" s="34">
        <f t="shared" si="2"/>
        <v>0</v>
      </c>
      <c r="I59" s="33"/>
      <c r="J59" s="34"/>
      <c r="K59" s="33"/>
      <c r="L59" s="34"/>
      <c r="M59" s="16">
        <f t="shared" si="0"/>
        <v>0</v>
      </c>
    </row>
    <row r="60" spans="1:13" s="36" customFormat="1" ht="17.25" customHeight="1" x14ac:dyDescent="0.25">
      <c r="A60" s="38"/>
      <c r="B60" s="73"/>
      <c r="C60" s="25" t="s">
        <v>17</v>
      </c>
      <c r="D60" s="37" t="s">
        <v>16</v>
      </c>
      <c r="E60" s="33">
        <v>5.87</v>
      </c>
      <c r="F60" s="34">
        <f>E60*$F$49</f>
        <v>17.61</v>
      </c>
      <c r="G60" s="68"/>
      <c r="H60" s="34">
        <f t="shared" si="2"/>
        <v>0</v>
      </c>
      <c r="I60" s="33"/>
      <c r="J60" s="34"/>
      <c r="K60" s="33"/>
      <c r="L60" s="34"/>
      <c r="M60" s="16">
        <f t="shared" si="0"/>
        <v>0</v>
      </c>
    </row>
    <row r="61" spans="1:13" s="158" customFormat="1" ht="39.75" customHeight="1" x14ac:dyDescent="0.25">
      <c r="A61" s="192">
        <v>12</v>
      </c>
      <c r="B61" s="154" t="s">
        <v>75</v>
      </c>
      <c r="C61" s="159" t="s">
        <v>138</v>
      </c>
      <c r="D61" s="168" t="s">
        <v>56</v>
      </c>
      <c r="E61" s="210"/>
      <c r="F61" s="237">
        <f>0.59*24</f>
        <v>14.16</v>
      </c>
      <c r="G61" s="210"/>
      <c r="H61" s="211"/>
      <c r="I61" s="210"/>
      <c r="J61" s="211"/>
      <c r="K61" s="210"/>
      <c r="L61" s="211"/>
      <c r="M61" s="189"/>
    </row>
    <row r="62" spans="1:13" s="36" customFormat="1" ht="17.25" customHeight="1" x14ac:dyDescent="0.25">
      <c r="A62" s="38"/>
      <c r="B62" s="73"/>
      <c r="C62" s="39" t="s">
        <v>22</v>
      </c>
      <c r="D62" s="37" t="s">
        <v>14</v>
      </c>
      <c r="E62" s="33">
        <v>9.1999999999999993</v>
      </c>
      <c r="F62" s="34">
        <f>E62*$F$61</f>
        <v>130.27199999999999</v>
      </c>
      <c r="G62" s="70"/>
      <c r="H62" s="34"/>
      <c r="I62" s="68"/>
      <c r="J62" s="19">
        <f>I62*F62</f>
        <v>0</v>
      </c>
      <c r="K62" s="33"/>
      <c r="L62" s="34"/>
      <c r="M62" s="16">
        <f>L62+J62+H62</f>
        <v>0</v>
      </c>
    </row>
    <row r="63" spans="1:13" s="36" customFormat="1" ht="17.25" customHeight="1" x14ac:dyDescent="0.25">
      <c r="A63" s="38"/>
      <c r="B63" s="73"/>
      <c r="C63" s="39" t="s">
        <v>25</v>
      </c>
      <c r="D63" s="37" t="s">
        <v>16</v>
      </c>
      <c r="E63" s="33">
        <v>2.5299999999999998</v>
      </c>
      <c r="F63" s="34">
        <f>E63*$F$61</f>
        <v>35.824799999999996</v>
      </c>
      <c r="G63" s="70"/>
      <c r="H63" s="34"/>
      <c r="I63" s="33"/>
      <c r="J63" s="34"/>
      <c r="K63" s="92"/>
      <c r="L63" s="15">
        <f>K63*F63</f>
        <v>0</v>
      </c>
      <c r="M63" s="16">
        <f>L63+J63+H63</f>
        <v>0</v>
      </c>
    </row>
    <row r="64" spans="1:13" s="36" customFormat="1" ht="19.5" customHeight="1" x14ac:dyDescent="0.25">
      <c r="A64" s="80"/>
      <c r="B64" s="78"/>
      <c r="C64" s="151" t="s">
        <v>139</v>
      </c>
      <c r="D64" s="37" t="s">
        <v>48</v>
      </c>
      <c r="E64" s="34"/>
      <c r="F64" s="34">
        <v>10</v>
      </c>
      <c r="G64" s="76"/>
      <c r="H64" s="34">
        <f>G64*F64</f>
        <v>0</v>
      </c>
      <c r="I64" s="33"/>
      <c r="J64" s="34"/>
      <c r="K64" s="33"/>
      <c r="L64" s="34"/>
      <c r="M64" s="16">
        <f>L64+J64+H64</f>
        <v>0</v>
      </c>
    </row>
    <row r="65" spans="1:15" s="36" customFormat="1" ht="19.5" customHeight="1" x14ac:dyDescent="0.25">
      <c r="A65" s="67"/>
      <c r="B65" s="78"/>
      <c r="C65" s="151" t="s">
        <v>140</v>
      </c>
      <c r="D65" s="37" t="s">
        <v>48</v>
      </c>
      <c r="E65" s="34"/>
      <c r="F65" s="34">
        <v>14</v>
      </c>
      <c r="G65" s="71"/>
      <c r="H65" s="34">
        <f>G65*F65</f>
        <v>0</v>
      </c>
      <c r="I65" s="33"/>
      <c r="J65" s="34"/>
      <c r="K65" s="33"/>
      <c r="L65" s="34"/>
      <c r="M65" s="16">
        <f>L65+J65+H65</f>
        <v>0</v>
      </c>
    </row>
    <row r="66" spans="1:15" s="36" customFormat="1" ht="17.25" customHeight="1" x14ac:dyDescent="0.25">
      <c r="A66" s="38"/>
      <c r="B66" s="73"/>
      <c r="C66" s="25" t="s">
        <v>17</v>
      </c>
      <c r="D66" s="37" t="s">
        <v>16</v>
      </c>
      <c r="E66" s="33">
        <v>5.87</v>
      </c>
      <c r="F66" s="34">
        <f>E66*$F$61</f>
        <v>83.119200000000006</v>
      </c>
      <c r="G66" s="68"/>
      <c r="H66" s="34">
        <f>G66*F66</f>
        <v>0</v>
      </c>
      <c r="I66" s="33"/>
      <c r="J66" s="34"/>
      <c r="K66" s="33"/>
      <c r="L66" s="34"/>
      <c r="M66" s="16">
        <f>L66+J66+H66</f>
        <v>0</v>
      </c>
    </row>
    <row r="67" spans="1:15" s="231" customFormat="1" ht="33.75" customHeight="1" x14ac:dyDescent="0.25">
      <c r="A67" s="234" t="s">
        <v>219</v>
      </c>
      <c r="B67" s="228" t="s">
        <v>76</v>
      </c>
      <c r="C67" s="232" t="s">
        <v>125</v>
      </c>
      <c r="D67" s="233" t="s">
        <v>91</v>
      </c>
      <c r="E67" s="229"/>
      <c r="F67" s="235">
        <v>395</v>
      </c>
      <c r="G67" s="229"/>
      <c r="H67" s="227"/>
      <c r="I67" s="229"/>
      <c r="J67" s="227"/>
      <c r="K67" s="229"/>
      <c r="L67" s="227"/>
      <c r="M67" s="230"/>
    </row>
    <row r="68" spans="1:15" s="142" customFormat="1" ht="14.25" customHeight="1" x14ac:dyDescent="0.25">
      <c r="A68" s="149"/>
      <c r="B68" s="145"/>
      <c r="C68" s="139" t="s">
        <v>22</v>
      </c>
      <c r="D68" s="140" t="s">
        <v>14</v>
      </c>
      <c r="E68" s="150">
        <v>0.33600000000000002</v>
      </c>
      <c r="F68" s="141">
        <f>E68*$F$67</f>
        <v>132.72</v>
      </c>
      <c r="G68" s="140"/>
      <c r="H68" s="141"/>
      <c r="I68" s="144"/>
      <c r="J68" s="141">
        <f>I68*F68</f>
        <v>0</v>
      </c>
      <c r="K68" s="140"/>
      <c r="L68" s="141"/>
      <c r="M68" s="148">
        <f>H68+J68+L68</f>
        <v>0</v>
      </c>
    </row>
    <row r="69" spans="1:15" s="142" customFormat="1" ht="14.25" customHeight="1" x14ac:dyDescent="0.25">
      <c r="A69" s="149"/>
      <c r="B69" s="145"/>
      <c r="C69" s="143" t="s">
        <v>15</v>
      </c>
      <c r="D69" s="140" t="s">
        <v>16</v>
      </c>
      <c r="E69" s="150">
        <v>1.4999999999999999E-2</v>
      </c>
      <c r="F69" s="141">
        <f>E69*$F$67</f>
        <v>5.9249999999999998</v>
      </c>
      <c r="G69" s="140"/>
      <c r="H69" s="141"/>
      <c r="I69" s="140"/>
      <c r="J69" s="141"/>
      <c r="K69" s="144"/>
      <c r="L69" s="138">
        <f>K69*F69</f>
        <v>0</v>
      </c>
      <c r="M69" s="148">
        <f>H69+J69+L69</f>
        <v>0</v>
      </c>
    </row>
    <row r="70" spans="1:15" s="142" customFormat="1" ht="14.25" customHeight="1" x14ac:dyDescent="0.25">
      <c r="A70" s="149"/>
      <c r="B70" s="146"/>
      <c r="C70" s="143" t="s">
        <v>126</v>
      </c>
      <c r="D70" s="140" t="s">
        <v>21</v>
      </c>
      <c r="E70" s="140">
        <v>2.3999999999999998E-3</v>
      </c>
      <c r="F70" s="141">
        <f>E70*$F$67</f>
        <v>0.94799999999999995</v>
      </c>
      <c r="G70" s="144"/>
      <c r="H70" s="147">
        <f>G70*F70</f>
        <v>0</v>
      </c>
      <c r="I70" s="140"/>
      <c r="J70" s="141"/>
      <c r="K70" s="140"/>
      <c r="L70" s="141"/>
      <c r="M70" s="148">
        <f>H70+J70+L70</f>
        <v>0</v>
      </c>
    </row>
    <row r="71" spans="1:15" s="142" customFormat="1" ht="14.25" customHeight="1" x14ac:dyDescent="0.25">
      <c r="A71" s="149"/>
      <c r="B71" s="145"/>
      <c r="C71" s="143" t="s">
        <v>17</v>
      </c>
      <c r="D71" s="140" t="s">
        <v>16</v>
      </c>
      <c r="E71" s="150">
        <v>2.2799999999999997E-2</v>
      </c>
      <c r="F71" s="141">
        <f>E71*$F$67</f>
        <v>9.0059999999999985</v>
      </c>
      <c r="G71" s="144"/>
      <c r="H71" s="147">
        <f>G71*F71</f>
        <v>0</v>
      </c>
      <c r="I71" s="140"/>
      <c r="J71" s="141"/>
      <c r="K71" s="140"/>
      <c r="L71" s="141"/>
      <c r="M71" s="148">
        <f>H71+J71+L71</f>
        <v>0</v>
      </c>
    </row>
    <row r="72" spans="1:15" s="158" customFormat="1" ht="39.75" customHeight="1" x14ac:dyDescent="0.25">
      <c r="A72" s="153">
        <v>14</v>
      </c>
      <c r="B72" s="162" t="s">
        <v>120</v>
      </c>
      <c r="C72" s="167" t="s">
        <v>141</v>
      </c>
      <c r="D72" s="155" t="s">
        <v>12</v>
      </c>
      <c r="E72" s="155"/>
      <c r="F72" s="156">
        <f>152+100</f>
        <v>252</v>
      </c>
      <c r="G72" s="155"/>
      <c r="H72" s="156"/>
      <c r="I72" s="155"/>
      <c r="J72" s="156"/>
      <c r="K72" s="155"/>
      <c r="L72" s="156"/>
      <c r="M72" s="189"/>
    </row>
    <row r="73" spans="1:15" s="36" customFormat="1" ht="17.25" customHeight="1" x14ac:dyDescent="0.25">
      <c r="A73" s="30"/>
      <c r="B73" s="31"/>
      <c r="C73" s="17" t="s">
        <v>22</v>
      </c>
      <c r="D73" s="33" t="s">
        <v>14</v>
      </c>
      <c r="E73" s="35">
        <v>0.245</v>
      </c>
      <c r="F73" s="34">
        <f>E73*$F$72</f>
        <v>61.74</v>
      </c>
      <c r="G73" s="33"/>
      <c r="H73" s="34"/>
      <c r="I73" s="68"/>
      <c r="J73" s="19">
        <f>I73*F73</f>
        <v>0</v>
      </c>
      <c r="K73" s="33"/>
      <c r="L73" s="34"/>
      <c r="M73" s="16">
        <f>L73+J73+H73</f>
        <v>0</v>
      </c>
    </row>
    <row r="74" spans="1:15" s="36" customFormat="1" ht="16.5" customHeight="1" x14ac:dyDescent="0.25">
      <c r="A74" s="30"/>
      <c r="B74" s="31"/>
      <c r="C74" s="84" t="s">
        <v>25</v>
      </c>
      <c r="D74" s="85" t="s">
        <v>16</v>
      </c>
      <c r="E74" s="86">
        <v>0.14599999999999999</v>
      </c>
      <c r="F74" s="34">
        <f>E74*$F$72</f>
        <v>36.791999999999994</v>
      </c>
      <c r="G74" s="85"/>
      <c r="H74" s="85"/>
      <c r="I74" s="85"/>
      <c r="J74" s="87"/>
      <c r="K74" s="89"/>
      <c r="L74" s="15">
        <f>K74*F74</f>
        <v>0</v>
      </c>
      <c r="M74" s="16">
        <f>L74+J74+H74</f>
        <v>0</v>
      </c>
    </row>
    <row r="75" spans="1:15" s="36" customFormat="1" ht="32.25" customHeight="1" x14ac:dyDescent="0.25">
      <c r="A75" s="30"/>
      <c r="B75" s="63"/>
      <c r="C75" s="45" t="s">
        <v>142</v>
      </c>
      <c r="D75" s="33" t="s">
        <v>12</v>
      </c>
      <c r="E75" s="33">
        <v>1.01</v>
      </c>
      <c r="F75" s="34">
        <f>E75*$F$72</f>
        <v>254.52</v>
      </c>
      <c r="G75" s="34"/>
      <c r="H75" s="34">
        <f>G75*F75</f>
        <v>0</v>
      </c>
      <c r="I75" s="33"/>
      <c r="J75" s="34"/>
      <c r="K75" s="33"/>
      <c r="L75" s="34"/>
      <c r="M75" s="16">
        <f>L75+J75+H75</f>
        <v>0</v>
      </c>
      <c r="O75" s="90"/>
    </row>
    <row r="76" spans="1:15" s="36" customFormat="1" ht="20.25" customHeight="1" x14ac:dyDescent="0.25">
      <c r="A76" s="30"/>
      <c r="B76" s="31"/>
      <c r="C76" s="32" t="s">
        <v>17</v>
      </c>
      <c r="D76" s="33" t="s">
        <v>16</v>
      </c>
      <c r="E76" s="69">
        <v>8.8800000000000007E-3</v>
      </c>
      <c r="F76" s="34">
        <f>E76*$F$72</f>
        <v>2.2377600000000002</v>
      </c>
      <c r="G76" s="89"/>
      <c r="H76" s="34">
        <f>G76*F76</f>
        <v>0</v>
      </c>
      <c r="I76" s="33"/>
      <c r="J76" s="34"/>
      <c r="K76" s="33"/>
      <c r="L76" s="34"/>
      <c r="M76" s="16">
        <f>L76+J76+H76</f>
        <v>0</v>
      </c>
    </row>
    <row r="77" spans="1:15" s="158" customFormat="1" ht="55.5" customHeight="1" x14ac:dyDescent="0.25">
      <c r="A77" s="194" t="s">
        <v>45</v>
      </c>
      <c r="B77" s="162" t="s">
        <v>58</v>
      </c>
      <c r="C77" s="159" t="s">
        <v>143</v>
      </c>
      <c r="D77" s="155" t="s">
        <v>48</v>
      </c>
      <c r="E77" s="155"/>
      <c r="F77" s="160">
        <v>45</v>
      </c>
      <c r="G77" s="155"/>
      <c r="H77" s="156"/>
      <c r="I77" s="155"/>
      <c r="J77" s="156"/>
      <c r="K77" s="155"/>
      <c r="L77" s="156"/>
      <c r="M77" s="157"/>
    </row>
    <row r="78" spans="1:15" s="29" customFormat="1" ht="15.75" customHeight="1" x14ac:dyDescent="0.25">
      <c r="A78" s="99"/>
      <c r="B78" s="24"/>
      <c r="C78" s="17" t="s">
        <v>22</v>
      </c>
      <c r="D78" s="26" t="s">
        <v>14</v>
      </c>
      <c r="E78" s="27">
        <v>0.38900000000000001</v>
      </c>
      <c r="F78" s="27">
        <f>E78*$F$77</f>
        <v>17.504999999999999</v>
      </c>
      <c r="G78" s="26"/>
      <c r="H78" s="27"/>
      <c r="I78" s="92"/>
      <c r="J78" s="19">
        <f>I78*F78</f>
        <v>0</v>
      </c>
      <c r="K78" s="26"/>
      <c r="L78" s="27"/>
      <c r="M78" s="16">
        <f>L78+J78+H78</f>
        <v>0</v>
      </c>
    </row>
    <row r="79" spans="1:15" s="29" customFormat="1" ht="15" customHeight="1" x14ac:dyDescent="0.25">
      <c r="A79" s="99"/>
      <c r="B79" s="24"/>
      <c r="C79" s="94" t="s">
        <v>25</v>
      </c>
      <c r="D79" s="95" t="s">
        <v>16</v>
      </c>
      <c r="E79" s="96">
        <v>0.151</v>
      </c>
      <c r="F79" s="27">
        <f>E79*$F$77</f>
        <v>6.7949999999999999</v>
      </c>
      <c r="G79" s="96"/>
      <c r="H79" s="95"/>
      <c r="I79" s="95"/>
      <c r="J79" s="97"/>
      <c r="K79" s="27"/>
      <c r="L79" s="15">
        <f>K79*F79</f>
        <v>0</v>
      </c>
      <c r="M79" s="16">
        <f>L79+J79+H79</f>
        <v>0</v>
      </c>
    </row>
    <row r="80" spans="1:15" s="29" customFormat="1" ht="15" customHeight="1" x14ac:dyDescent="0.25">
      <c r="A80" s="99"/>
      <c r="B80" s="81"/>
      <c r="C80" s="25" t="s">
        <v>145</v>
      </c>
      <c r="D80" s="26" t="s">
        <v>48</v>
      </c>
      <c r="E80" s="26"/>
      <c r="F80" s="27">
        <v>2</v>
      </c>
      <c r="G80" s="27"/>
      <c r="H80" s="34">
        <f>G80*F80</f>
        <v>0</v>
      </c>
      <c r="I80" s="26"/>
      <c r="J80" s="27"/>
      <c r="K80" s="26"/>
      <c r="L80" s="27"/>
      <c r="M80" s="16">
        <f>L80+J80+H80</f>
        <v>0</v>
      </c>
    </row>
    <row r="81" spans="1:15" s="29" customFormat="1" ht="15" customHeight="1" x14ac:dyDescent="0.25">
      <c r="B81" s="81"/>
      <c r="C81" s="25" t="s">
        <v>144</v>
      </c>
      <c r="D81" s="26" t="s">
        <v>48</v>
      </c>
      <c r="E81" s="26"/>
      <c r="F81" s="27">
        <v>6</v>
      </c>
      <c r="G81" s="27"/>
      <c r="H81" s="34">
        <f>G81*F81</f>
        <v>0</v>
      </c>
      <c r="I81" s="26"/>
      <c r="J81" s="27"/>
      <c r="K81" s="26"/>
      <c r="L81" s="27"/>
      <c r="M81" s="16">
        <f>L81+J81+H81</f>
        <v>0</v>
      </c>
    </row>
    <row r="82" spans="1:15" s="29" customFormat="1" ht="15" customHeight="1" x14ac:dyDescent="0.25">
      <c r="A82" s="99"/>
      <c r="B82" s="24"/>
      <c r="C82" s="25" t="s">
        <v>17</v>
      </c>
      <c r="D82" s="26" t="s">
        <v>16</v>
      </c>
      <c r="E82" s="98">
        <v>2.4E-2</v>
      </c>
      <c r="F82" s="27">
        <f>E82*$F$77</f>
        <v>1.08</v>
      </c>
      <c r="G82" s="27"/>
      <c r="H82" s="34">
        <f>G82*F82</f>
        <v>0</v>
      </c>
      <c r="I82" s="26"/>
      <c r="J82" s="27"/>
      <c r="K82" s="26"/>
      <c r="L82" s="27"/>
      <c r="M82" s="16">
        <f>L82+J82+H82</f>
        <v>0</v>
      </c>
    </row>
    <row r="83" spans="1:15" s="158" customFormat="1" ht="39.75" customHeight="1" x14ac:dyDescent="0.25">
      <c r="A83" s="153">
        <v>16</v>
      </c>
      <c r="B83" s="162" t="s">
        <v>55</v>
      </c>
      <c r="C83" s="167" t="s">
        <v>116</v>
      </c>
      <c r="D83" s="155" t="s">
        <v>12</v>
      </c>
      <c r="E83" s="155"/>
      <c r="F83" s="156">
        <v>224</v>
      </c>
      <c r="G83" s="155"/>
      <c r="H83" s="156"/>
      <c r="I83" s="155"/>
      <c r="J83" s="156"/>
      <c r="K83" s="155"/>
      <c r="L83" s="156"/>
      <c r="M83" s="189"/>
    </row>
    <row r="84" spans="1:15" s="36" customFormat="1" ht="17.25" customHeight="1" x14ac:dyDescent="0.25">
      <c r="A84" s="30"/>
      <c r="B84" s="31"/>
      <c r="C84" s="17" t="s">
        <v>22</v>
      </c>
      <c r="D84" s="33" t="s">
        <v>14</v>
      </c>
      <c r="E84" s="35">
        <v>0.40300000000000002</v>
      </c>
      <c r="F84" s="34">
        <f>E84*$F$83</f>
        <v>90.272000000000006</v>
      </c>
      <c r="G84" s="33"/>
      <c r="H84" s="34"/>
      <c r="I84" s="68"/>
      <c r="J84" s="19">
        <f>I84*F84</f>
        <v>0</v>
      </c>
      <c r="K84" s="33"/>
      <c r="L84" s="34"/>
      <c r="M84" s="16">
        <f>L84+J84+H84</f>
        <v>0</v>
      </c>
    </row>
    <row r="85" spans="1:15" s="36" customFormat="1" ht="16.5" customHeight="1" x14ac:dyDescent="0.25">
      <c r="A85" s="30"/>
      <c r="B85" s="31"/>
      <c r="C85" s="84" t="s">
        <v>25</v>
      </c>
      <c r="D85" s="85" t="s">
        <v>16</v>
      </c>
      <c r="E85" s="86">
        <v>0.16400000000000001</v>
      </c>
      <c r="F85" s="34">
        <f>E85*$F$83</f>
        <v>36.736000000000004</v>
      </c>
      <c r="G85" s="85"/>
      <c r="H85" s="85"/>
      <c r="I85" s="85"/>
      <c r="J85" s="87"/>
      <c r="K85" s="89"/>
      <c r="L85" s="15">
        <f>K85*F85</f>
        <v>0</v>
      </c>
      <c r="M85" s="16">
        <f>L85+J85+H85</f>
        <v>0</v>
      </c>
    </row>
    <row r="86" spans="1:15" s="36" customFormat="1" ht="32.25" customHeight="1" x14ac:dyDescent="0.25">
      <c r="A86" s="30"/>
      <c r="B86" s="63"/>
      <c r="C86" s="45" t="s">
        <v>83</v>
      </c>
      <c r="D86" s="33" t="s">
        <v>12</v>
      </c>
      <c r="E86" s="33">
        <v>1.01</v>
      </c>
      <c r="F86" s="34">
        <f>E86*$F$83</f>
        <v>226.24</v>
      </c>
      <c r="G86" s="34"/>
      <c r="H86" s="34">
        <f>G86*F86</f>
        <v>0</v>
      </c>
      <c r="I86" s="33"/>
      <c r="J86" s="34"/>
      <c r="K86" s="33"/>
      <c r="L86" s="34"/>
      <c r="M86" s="16">
        <f>L86+J86+H86</f>
        <v>0</v>
      </c>
      <c r="O86" s="90"/>
    </row>
    <row r="87" spans="1:15" s="36" customFormat="1" ht="20.25" customHeight="1" x14ac:dyDescent="0.25">
      <c r="A87" s="30"/>
      <c r="B87" s="31"/>
      <c r="C87" s="32" t="s">
        <v>17</v>
      </c>
      <c r="D87" s="33" t="s">
        <v>16</v>
      </c>
      <c r="E87" s="69">
        <v>2.0399999999999998E-2</v>
      </c>
      <c r="F87" s="34">
        <f>E87*$F$83</f>
        <v>4.5695999999999994</v>
      </c>
      <c r="G87" s="89"/>
      <c r="H87" s="34">
        <f>G87*F87</f>
        <v>0</v>
      </c>
      <c r="I87" s="33"/>
      <c r="J87" s="34"/>
      <c r="K87" s="33"/>
      <c r="L87" s="34"/>
      <c r="M87" s="16">
        <f>L87+J87+H87</f>
        <v>0</v>
      </c>
    </row>
    <row r="88" spans="1:15" s="158" customFormat="1" ht="55.5" customHeight="1" x14ac:dyDescent="0.25">
      <c r="A88" s="194" t="s">
        <v>46</v>
      </c>
      <c r="B88" s="162" t="s">
        <v>58</v>
      </c>
      <c r="C88" s="159" t="s">
        <v>152</v>
      </c>
      <c r="D88" s="155" t="s">
        <v>48</v>
      </c>
      <c r="E88" s="155"/>
      <c r="F88" s="160">
        <v>40</v>
      </c>
      <c r="G88" s="155"/>
      <c r="H88" s="156"/>
      <c r="I88" s="155"/>
      <c r="J88" s="156"/>
      <c r="K88" s="155"/>
      <c r="L88" s="156"/>
      <c r="M88" s="157"/>
    </row>
    <row r="89" spans="1:15" s="29" customFormat="1" ht="15.75" customHeight="1" x14ac:dyDescent="0.25">
      <c r="A89" s="99"/>
      <c r="B89" s="24"/>
      <c r="C89" s="17" t="s">
        <v>22</v>
      </c>
      <c r="D89" s="26" t="s">
        <v>14</v>
      </c>
      <c r="E89" s="27">
        <v>0.38900000000000001</v>
      </c>
      <c r="F89" s="27">
        <f>E89*$F$88</f>
        <v>15.56</v>
      </c>
      <c r="G89" s="26"/>
      <c r="H89" s="27"/>
      <c r="I89" s="92"/>
      <c r="J89" s="19">
        <f>I89*F89</f>
        <v>0</v>
      </c>
      <c r="K89" s="26"/>
      <c r="L89" s="27"/>
      <c r="M89" s="16">
        <f>L89+J89+H89</f>
        <v>0</v>
      </c>
    </row>
    <row r="90" spans="1:15" s="29" customFormat="1" ht="15.75" customHeight="1" x14ac:dyDescent="0.25">
      <c r="A90" s="99"/>
      <c r="B90" s="24"/>
      <c r="C90" s="94" t="s">
        <v>25</v>
      </c>
      <c r="D90" s="95" t="s">
        <v>16</v>
      </c>
      <c r="E90" s="96">
        <v>0.151</v>
      </c>
      <c r="F90" s="27">
        <f>E90*$F$88</f>
        <v>6.04</v>
      </c>
      <c r="G90" s="96"/>
      <c r="H90" s="95"/>
      <c r="I90" s="95"/>
      <c r="J90" s="97"/>
      <c r="K90" s="27"/>
      <c r="L90" s="15">
        <f>K90*F90</f>
        <v>0</v>
      </c>
      <c r="M90" s="16">
        <f>L90+J90+H90</f>
        <v>0</v>
      </c>
    </row>
    <row r="91" spans="1:15" s="29" customFormat="1" ht="15.75" customHeight="1" x14ac:dyDescent="0.25">
      <c r="A91" s="99"/>
      <c r="B91" s="81"/>
      <c r="C91" s="25" t="s">
        <v>153</v>
      </c>
      <c r="D91" s="26" t="s">
        <v>48</v>
      </c>
      <c r="E91" s="26"/>
      <c r="F91" s="27">
        <v>40</v>
      </c>
      <c r="G91" s="27"/>
      <c r="H91" s="34">
        <f>G91*F91</f>
        <v>0</v>
      </c>
      <c r="I91" s="26"/>
      <c r="J91" s="27"/>
      <c r="K91" s="26"/>
      <c r="L91" s="27"/>
      <c r="M91" s="16">
        <f>L91+J91+H91</f>
        <v>0</v>
      </c>
    </row>
    <row r="92" spans="1:15" s="29" customFormat="1" ht="15.75" customHeight="1" x14ac:dyDescent="0.25">
      <c r="B92" s="81"/>
      <c r="C92" s="25" t="s">
        <v>154</v>
      </c>
      <c r="D92" s="26" t="s">
        <v>48</v>
      </c>
      <c r="E92" s="26"/>
      <c r="F92" s="27">
        <v>40</v>
      </c>
      <c r="G92" s="27"/>
      <c r="H92" s="34">
        <f>G92*F92</f>
        <v>0</v>
      </c>
      <c r="I92" s="26"/>
      <c r="J92" s="27"/>
      <c r="K92" s="26"/>
      <c r="L92" s="27"/>
      <c r="M92" s="16">
        <f>L92+J92+H92</f>
        <v>0</v>
      </c>
    </row>
    <row r="93" spans="1:15" s="29" customFormat="1" ht="15.75" customHeight="1" x14ac:dyDescent="0.25">
      <c r="A93" s="99"/>
      <c r="B93" s="24"/>
      <c r="C93" s="25" t="s">
        <v>17</v>
      </c>
      <c r="D93" s="26" t="s">
        <v>16</v>
      </c>
      <c r="E93" s="98">
        <v>2.4E-2</v>
      </c>
      <c r="F93" s="27">
        <f>E93*$F$88</f>
        <v>0.96</v>
      </c>
      <c r="G93" s="27"/>
      <c r="H93" s="34">
        <f>G93*F93</f>
        <v>0</v>
      </c>
      <c r="I93" s="26"/>
      <c r="J93" s="27"/>
      <c r="K93" s="26"/>
      <c r="L93" s="27"/>
      <c r="M93" s="16">
        <f>L93+J93+H93</f>
        <v>0</v>
      </c>
    </row>
    <row r="94" spans="1:15" s="158" customFormat="1" ht="39.75" customHeight="1" x14ac:dyDescent="0.25">
      <c r="A94" s="153">
        <v>18</v>
      </c>
      <c r="B94" s="162" t="s">
        <v>55</v>
      </c>
      <c r="C94" s="167" t="s">
        <v>146</v>
      </c>
      <c r="D94" s="155" t="s">
        <v>12</v>
      </c>
      <c r="E94" s="155"/>
      <c r="F94" s="156">
        <v>52</v>
      </c>
      <c r="G94" s="155"/>
      <c r="H94" s="156"/>
      <c r="I94" s="155"/>
      <c r="J94" s="156"/>
      <c r="K94" s="155"/>
      <c r="L94" s="156"/>
      <c r="M94" s="189"/>
    </row>
    <row r="95" spans="1:15" s="36" customFormat="1" ht="17.25" customHeight="1" x14ac:dyDescent="0.25">
      <c r="A95" s="30"/>
      <c r="B95" s="31"/>
      <c r="C95" s="17" t="s">
        <v>22</v>
      </c>
      <c r="D95" s="33" t="s">
        <v>14</v>
      </c>
      <c r="E95" s="35">
        <v>0.39300000000000002</v>
      </c>
      <c r="F95" s="34">
        <f>E95*$F$94</f>
        <v>20.436</v>
      </c>
      <c r="G95" s="33"/>
      <c r="H95" s="34"/>
      <c r="I95" s="68"/>
      <c r="J95" s="19">
        <f>I95*F95</f>
        <v>0</v>
      </c>
      <c r="K95" s="33"/>
      <c r="L95" s="34"/>
      <c r="M95" s="16">
        <f>L95+J95+H95</f>
        <v>0</v>
      </c>
    </row>
    <row r="96" spans="1:15" s="36" customFormat="1" ht="16.5" customHeight="1" x14ac:dyDescent="0.25">
      <c r="A96" s="30"/>
      <c r="B96" s="31"/>
      <c r="C96" s="84" t="s">
        <v>25</v>
      </c>
      <c r="D96" s="85" t="s">
        <v>16</v>
      </c>
      <c r="E96" s="86">
        <v>0.21199999999999999</v>
      </c>
      <c r="F96" s="34">
        <f>E96*$F$94</f>
        <v>11.023999999999999</v>
      </c>
      <c r="G96" s="85"/>
      <c r="H96" s="85"/>
      <c r="I96" s="85"/>
      <c r="J96" s="87"/>
      <c r="K96" s="89"/>
      <c r="L96" s="15">
        <f>K96*F96</f>
        <v>0</v>
      </c>
      <c r="M96" s="16">
        <f>L96+J96+H96</f>
        <v>0</v>
      </c>
    </row>
    <row r="97" spans="1:15" s="36" customFormat="1" ht="32.25" customHeight="1" x14ac:dyDescent="0.25">
      <c r="A97" s="30"/>
      <c r="B97" s="63"/>
      <c r="C97" s="45" t="s">
        <v>147</v>
      </c>
      <c r="D97" s="33" t="s">
        <v>12</v>
      </c>
      <c r="E97" s="33">
        <v>1.01</v>
      </c>
      <c r="F97" s="34">
        <f>E97*$F$94</f>
        <v>52.52</v>
      </c>
      <c r="G97" s="34"/>
      <c r="H97" s="34">
        <f>G97*F97</f>
        <v>0</v>
      </c>
      <c r="I97" s="33"/>
      <c r="J97" s="34"/>
      <c r="K97" s="33"/>
      <c r="L97" s="34"/>
      <c r="M97" s="16">
        <f>L97+J97+H97</f>
        <v>0</v>
      </c>
      <c r="O97" s="90"/>
    </row>
    <row r="98" spans="1:15" s="36" customFormat="1" ht="20.25" customHeight="1" x14ac:dyDescent="0.25">
      <c r="A98" s="30"/>
      <c r="B98" s="31"/>
      <c r="C98" s="32" t="s">
        <v>17</v>
      </c>
      <c r="D98" s="33" t="s">
        <v>16</v>
      </c>
      <c r="E98" s="69">
        <v>3.2800000000000003E-2</v>
      </c>
      <c r="F98" s="34">
        <f>E98*$F$94</f>
        <v>1.7056000000000002</v>
      </c>
      <c r="G98" s="89"/>
      <c r="H98" s="34">
        <f>G98*F98</f>
        <v>0</v>
      </c>
      <c r="I98" s="33"/>
      <c r="J98" s="34"/>
      <c r="K98" s="33"/>
      <c r="L98" s="34"/>
      <c r="M98" s="16">
        <f>L98+J98+H98</f>
        <v>0</v>
      </c>
    </row>
    <row r="99" spans="1:15" s="158" customFormat="1" ht="55.5" customHeight="1" x14ac:dyDescent="0.25">
      <c r="A99" s="194" t="s">
        <v>220</v>
      </c>
      <c r="B99" s="162" t="s">
        <v>58</v>
      </c>
      <c r="C99" s="159" t="s">
        <v>148</v>
      </c>
      <c r="D99" s="155" t="s">
        <v>48</v>
      </c>
      <c r="E99" s="155"/>
      <c r="F99" s="160">
        <v>9</v>
      </c>
      <c r="G99" s="155"/>
      <c r="H99" s="156"/>
      <c r="I99" s="155"/>
      <c r="J99" s="156"/>
      <c r="K99" s="155"/>
      <c r="L99" s="156"/>
      <c r="M99" s="157"/>
    </row>
    <row r="100" spans="1:15" s="29" customFormat="1" ht="15.75" customHeight="1" x14ac:dyDescent="0.25">
      <c r="A100" s="99"/>
      <c r="B100" s="24"/>
      <c r="C100" s="17" t="s">
        <v>22</v>
      </c>
      <c r="D100" s="26" t="s">
        <v>14</v>
      </c>
      <c r="E100" s="27">
        <v>0.38900000000000001</v>
      </c>
      <c r="F100" s="27">
        <f>E100*$F$99</f>
        <v>3.5010000000000003</v>
      </c>
      <c r="G100" s="26"/>
      <c r="H100" s="27"/>
      <c r="I100" s="92"/>
      <c r="J100" s="19">
        <f>I100*F100</f>
        <v>0</v>
      </c>
      <c r="K100" s="26"/>
      <c r="L100" s="27"/>
      <c r="M100" s="16">
        <f>L100+J100+H100</f>
        <v>0</v>
      </c>
    </row>
    <row r="101" spans="1:15" s="29" customFormat="1" ht="15.75" customHeight="1" x14ac:dyDescent="0.25">
      <c r="A101" s="99"/>
      <c r="B101" s="24"/>
      <c r="C101" s="94" t="s">
        <v>25</v>
      </c>
      <c r="D101" s="95" t="s">
        <v>16</v>
      </c>
      <c r="E101" s="96">
        <v>0.151</v>
      </c>
      <c r="F101" s="27">
        <f>E101*$F$99</f>
        <v>1.359</v>
      </c>
      <c r="G101" s="96"/>
      <c r="H101" s="95"/>
      <c r="I101" s="95"/>
      <c r="J101" s="97"/>
      <c r="K101" s="27"/>
      <c r="L101" s="15">
        <f>K101*F101</f>
        <v>0</v>
      </c>
      <c r="M101" s="16">
        <f>L101+J101+H101</f>
        <v>0</v>
      </c>
    </row>
    <row r="102" spans="1:15" s="29" customFormat="1" ht="15.75" customHeight="1" x14ac:dyDescent="0.25">
      <c r="A102" s="99"/>
      <c r="B102" s="81"/>
      <c r="C102" s="25" t="s">
        <v>149</v>
      </c>
      <c r="D102" s="26" t="s">
        <v>48</v>
      </c>
      <c r="E102" s="26"/>
      <c r="F102" s="27">
        <v>9</v>
      </c>
      <c r="G102" s="27"/>
      <c r="H102" s="34">
        <f>G102*F102</f>
        <v>0</v>
      </c>
      <c r="I102" s="26"/>
      <c r="J102" s="27"/>
      <c r="K102" s="26"/>
      <c r="L102" s="27"/>
      <c r="M102" s="16">
        <f>L102+J102+H102</f>
        <v>0</v>
      </c>
    </row>
    <row r="103" spans="1:15" s="29" customFormat="1" ht="15.75" customHeight="1" x14ac:dyDescent="0.25">
      <c r="B103" s="81"/>
      <c r="C103" s="25" t="s">
        <v>150</v>
      </c>
      <c r="D103" s="26" t="s">
        <v>48</v>
      </c>
      <c r="E103" s="26"/>
      <c r="F103" s="27">
        <v>9</v>
      </c>
      <c r="G103" s="27"/>
      <c r="H103" s="34">
        <f>G103*F103</f>
        <v>0</v>
      </c>
      <c r="I103" s="26"/>
      <c r="J103" s="27"/>
      <c r="K103" s="26"/>
      <c r="L103" s="27"/>
      <c r="M103" s="16">
        <f>L103+J103+H103</f>
        <v>0</v>
      </c>
    </row>
    <row r="104" spans="1:15" s="29" customFormat="1" ht="15.75" customHeight="1" x14ac:dyDescent="0.25">
      <c r="A104" s="99"/>
      <c r="B104" s="24"/>
      <c r="C104" s="25" t="s">
        <v>17</v>
      </c>
      <c r="D104" s="26" t="s">
        <v>16</v>
      </c>
      <c r="E104" s="98">
        <v>2.4E-2</v>
      </c>
      <c r="F104" s="27">
        <f>E104*$F$99</f>
        <v>0.216</v>
      </c>
      <c r="G104" s="27"/>
      <c r="H104" s="34">
        <f>G104*F104</f>
        <v>0</v>
      </c>
      <c r="I104" s="26"/>
      <c r="J104" s="27"/>
      <c r="K104" s="26"/>
      <c r="L104" s="27"/>
      <c r="M104" s="16">
        <f>L104+J104+H104</f>
        <v>0</v>
      </c>
    </row>
    <row r="105" spans="1:15" s="158" customFormat="1" ht="39.75" customHeight="1" x14ac:dyDescent="0.25">
      <c r="A105" s="153">
        <v>20</v>
      </c>
      <c r="B105" s="162" t="s">
        <v>151</v>
      </c>
      <c r="C105" s="167" t="s">
        <v>155</v>
      </c>
      <c r="D105" s="155" t="s">
        <v>12</v>
      </c>
      <c r="E105" s="155"/>
      <c r="F105" s="156">
        <v>243</v>
      </c>
      <c r="G105" s="155"/>
      <c r="H105" s="156"/>
      <c r="I105" s="155"/>
      <c r="J105" s="156"/>
      <c r="K105" s="155"/>
      <c r="L105" s="156"/>
      <c r="M105" s="189"/>
    </row>
    <row r="106" spans="1:15" s="36" customFormat="1" ht="17.25" customHeight="1" x14ac:dyDescent="0.25">
      <c r="A106" s="30"/>
      <c r="B106" s="31"/>
      <c r="C106" s="17" t="s">
        <v>22</v>
      </c>
      <c r="D106" s="33" t="s">
        <v>14</v>
      </c>
      <c r="E106" s="35">
        <v>0.93</v>
      </c>
      <c r="F106" s="34">
        <f>E106*$F$105</f>
        <v>225.99</v>
      </c>
      <c r="G106" s="33"/>
      <c r="H106" s="34"/>
      <c r="I106" s="68"/>
      <c r="J106" s="19">
        <f>I106*F106</f>
        <v>0</v>
      </c>
      <c r="K106" s="33"/>
      <c r="L106" s="34"/>
      <c r="M106" s="16">
        <f>L106+J106+H106</f>
        <v>0</v>
      </c>
    </row>
    <row r="107" spans="1:15" s="36" customFormat="1" ht="16.5" customHeight="1" x14ac:dyDescent="0.25">
      <c r="A107" s="30"/>
      <c r="B107" s="31"/>
      <c r="C107" s="84" t="s">
        <v>25</v>
      </c>
      <c r="D107" s="85" t="s">
        <v>16</v>
      </c>
      <c r="E107" s="86">
        <v>0.56100000000000005</v>
      </c>
      <c r="F107" s="34">
        <f>E107*$F$105</f>
        <v>136.32300000000001</v>
      </c>
      <c r="G107" s="85"/>
      <c r="H107" s="85"/>
      <c r="I107" s="85"/>
      <c r="J107" s="87"/>
      <c r="K107" s="89"/>
      <c r="L107" s="15">
        <f>K107*F107</f>
        <v>0</v>
      </c>
      <c r="M107" s="16">
        <f>L107+J107+H107</f>
        <v>0</v>
      </c>
    </row>
    <row r="108" spans="1:15" s="36" customFormat="1" ht="32.25" customHeight="1" x14ac:dyDescent="0.25">
      <c r="A108" s="30"/>
      <c r="B108" s="63"/>
      <c r="C108" s="45" t="s">
        <v>147</v>
      </c>
      <c r="D108" s="33" t="s">
        <v>12</v>
      </c>
      <c r="E108" s="33">
        <v>1.01</v>
      </c>
      <c r="F108" s="34">
        <f>E108*$F$105</f>
        <v>245.43</v>
      </c>
      <c r="G108" s="34"/>
      <c r="H108" s="34">
        <f>G108*F108</f>
        <v>0</v>
      </c>
      <c r="I108" s="33"/>
      <c r="J108" s="34"/>
      <c r="K108" s="33"/>
      <c r="L108" s="34"/>
      <c r="M108" s="16">
        <f>L108+J108+H108</f>
        <v>0</v>
      </c>
      <c r="O108" s="90"/>
    </row>
    <row r="109" spans="1:15" s="36" customFormat="1" ht="20.25" customHeight="1" x14ac:dyDescent="0.25">
      <c r="A109" s="30"/>
      <c r="B109" s="31"/>
      <c r="C109" s="32" t="s">
        <v>17</v>
      </c>
      <c r="D109" s="33" t="s">
        <v>16</v>
      </c>
      <c r="E109" s="69">
        <v>0.499</v>
      </c>
      <c r="F109" s="34">
        <f>E109*$F$105</f>
        <v>121.25700000000001</v>
      </c>
      <c r="G109" s="89"/>
      <c r="H109" s="34">
        <f>G109*F109</f>
        <v>0</v>
      </c>
      <c r="I109" s="33"/>
      <c r="J109" s="34"/>
      <c r="K109" s="33"/>
      <c r="L109" s="34"/>
      <c r="M109" s="16">
        <f>L109+J109+H109</f>
        <v>0</v>
      </c>
    </row>
    <row r="110" spans="1:15" s="158" customFormat="1" ht="55.5" customHeight="1" x14ac:dyDescent="0.25">
      <c r="A110" s="194" t="s">
        <v>50</v>
      </c>
      <c r="B110" s="162" t="s">
        <v>58</v>
      </c>
      <c r="C110" s="159" t="s">
        <v>156</v>
      </c>
      <c r="D110" s="155" t="s">
        <v>48</v>
      </c>
      <c r="E110" s="155"/>
      <c r="F110" s="160">
        <v>42</v>
      </c>
      <c r="G110" s="155"/>
      <c r="H110" s="156"/>
      <c r="I110" s="155"/>
      <c r="J110" s="156"/>
      <c r="K110" s="155"/>
      <c r="L110" s="156"/>
      <c r="M110" s="157"/>
    </row>
    <row r="111" spans="1:15" s="29" customFormat="1" ht="15.75" customHeight="1" x14ac:dyDescent="0.25">
      <c r="A111" s="99"/>
      <c r="B111" s="24"/>
      <c r="C111" s="17" t="s">
        <v>22</v>
      </c>
      <c r="D111" s="26" t="s">
        <v>14</v>
      </c>
      <c r="E111" s="27">
        <v>0.38900000000000001</v>
      </c>
      <c r="F111" s="27">
        <f>E111*$F$110</f>
        <v>16.338000000000001</v>
      </c>
      <c r="G111" s="26"/>
      <c r="H111" s="27"/>
      <c r="I111" s="92"/>
      <c r="J111" s="19">
        <f>I111*F111</f>
        <v>0</v>
      </c>
      <c r="K111" s="26"/>
      <c r="L111" s="27"/>
      <c r="M111" s="16">
        <f>L111+J111+H111</f>
        <v>0</v>
      </c>
    </row>
    <row r="112" spans="1:15" s="29" customFormat="1" ht="15.75" customHeight="1" x14ac:dyDescent="0.25">
      <c r="A112" s="99"/>
      <c r="B112" s="24"/>
      <c r="C112" s="94" t="s">
        <v>25</v>
      </c>
      <c r="D112" s="95" t="s">
        <v>16</v>
      </c>
      <c r="E112" s="96">
        <v>0.151</v>
      </c>
      <c r="F112" s="27">
        <f>E112*$F$110</f>
        <v>6.3419999999999996</v>
      </c>
      <c r="G112" s="96"/>
      <c r="H112" s="95"/>
      <c r="I112" s="95"/>
      <c r="J112" s="97"/>
      <c r="K112" s="27"/>
      <c r="L112" s="15">
        <f>K112*F112</f>
        <v>0</v>
      </c>
      <c r="M112" s="16">
        <f>L112+J112+H112</f>
        <v>0</v>
      </c>
    </row>
    <row r="113" spans="1:14" s="29" customFormat="1" ht="15.75" customHeight="1" x14ac:dyDescent="0.25">
      <c r="A113" s="99"/>
      <c r="B113" s="81"/>
      <c r="C113" s="25" t="s">
        <v>158</v>
      </c>
      <c r="D113" s="26" t="s">
        <v>48</v>
      </c>
      <c r="E113" s="26"/>
      <c r="F113" s="27">
        <v>42</v>
      </c>
      <c r="G113" s="27"/>
      <c r="H113" s="34">
        <f>G113*F113</f>
        <v>0</v>
      </c>
      <c r="I113" s="26"/>
      <c r="J113" s="27"/>
      <c r="K113" s="26"/>
      <c r="L113" s="27"/>
      <c r="M113" s="16">
        <f>L113+J113+H113</f>
        <v>0</v>
      </c>
    </row>
    <row r="114" spans="1:14" s="29" customFormat="1" ht="15.75" customHeight="1" x14ac:dyDescent="0.25">
      <c r="B114" s="81"/>
      <c r="C114" s="25" t="s">
        <v>157</v>
      </c>
      <c r="D114" s="26" t="s">
        <v>48</v>
      </c>
      <c r="E114" s="26"/>
      <c r="F114" s="27">
        <v>42</v>
      </c>
      <c r="G114" s="27"/>
      <c r="H114" s="34">
        <f>G114*F114</f>
        <v>0</v>
      </c>
      <c r="I114" s="26"/>
      <c r="J114" s="27"/>
      <c r="K114" s="26"/>
      <c r="L114" s="27"/>
      <c r="M114" s="16">
        <f>L114+J114+H114</f>
        <v>0</v>
      </c>
    </row>
    <row r="115" spans="1:14" s="29" customFormat="1" ht="15.75" customHeight="1" x14ac:dyDescent="0.25">
      <c r="A115" s="99"/>
      <c r="B115" s="24"/>
      <c r="C115" s="25" t="s">
        <v>17</v>
      </c>
      <c r="D115" s="26" t="s">
        <v>16</v>
      </c>
      <c r="E115" s="98">
        <v>2.4E-2</v>
      </c>
      <c r="F115" s="27">
        <f>E115*$F$110</f>
        <v>1.008</v>
      </c>
      <c r="G115" s="27"/>
      <c r="H115" s="34">
        <f>G115*F115</f>
        <v>0</v>
      </c>
      <c r="I115" s="26"/>
      <c r="J115" s="27"/>
      <c r="K115" s="26"/>
      <c r="L115" s="27"/>
      <c r="M115" s="16">
        <f>L115+J115+H115</f>
        <v>0</v>
      </c>
    </row>
    <row r="116" spans="1:14" s="158" customFormat="1" ht="77.25" customHeight="1" x14ac:dyDescent="0.25">
      <c r="A116" s="219" t="s">
        <v>215</v>
      </c>
      <c r="B116" s="220" t="s">
        <v>87</v>
      </c>
      <c r="C116" s="221" t="s">
        <v>117</v>
      </c>
      <c r="D116" s="222" t="s">
        <v>68</v>
      </c>
      <c r="E116" s="222"/>
      <c r="F116" s="223">
        <v>1</v>
      </c>
      <c r="G116" s="222"/>
      <c r="H116" s="224"/>
      <c r="I116" s="222"/>
      <c r="J116" s="224"/>
      <c r="K116" s="222"/>
      <c r="L116" s="224"/>
      <c r="M116" s="225"/>
    </row>
    <row r="117" spans="1:14" s="152" customFormat="1" ht="20.25" customHeight="1" x14ac:dyDescent="0.25">
      <c r="A117" s="99"/>
      <c r="B117" s="81"/>
      <c r="C117" s="17" t="s">
        <v>22</v>
      </c>
      <c r="D117" s="26" t="s">
        <v>14</v>
      </c>
      <c r="E117" s="27">
        <v>8.4</v>
      </c>
      <c r="F117" s="82">
        <f>E117*$F$116</f>
        <v>8.4</v>
      </c>
      <c r="G117" s="26"/>
      <c r="H117" s="27"/>
      <c r="I117" s="92"/>
      <c r="J117" s="19">
        <f>I117*F117</f>
        <v>0</v>
      </c>
      <c r="K117" s="26"/>
      <c r="L117" s="27"/>
      <c r="M117" s="16">
        <f>L117+J117+H117</f>
        <v>0</v>
      </c>
    </row>
    <row r="118" spans="1:14" s="36" customFormat="1" ht="20.25" customHeight="1" x14ac:dyDescent="0.25">
      <c r="A118" s="38"/>
      <c r="B118" s="81"/>
      <c r="C118" s="39" t="s">
        <v>52</v>
      </c>
      <c r="D118" s="37" t="s">
        <v>49</v>
      </c>
      <c r="E118" s="33">
        <v>0.05</v>
      </c>
      <c r="F118" s="82">
        <f>E118*$F$116</f>
        <v>0.05</v>
      </c>
      <c r="G118" s="82"/>
      <c r="H118" s="34">
        <f>G118*F118</f>
        <v>0</v>
      </c>
      <c r="I118" s="33"/>
      <c r="J118" s="34"/>
      <c r="K118" s="33"/>
      <c r="L118" s="34"/>
      <c r="M118" s="16">
        <f>L118+J118+H118</f>
        <v>0</v>
      </c>
    </row>
    <row r="119" spans="1:14" s="36" customFormat="1" ht="20.25" customHeight="1" x14ac:dyDescent="0.25">
      <c r="A119" s="38"/>
      <c r="B119" s="81"/>
      <c r="C119" s="39" t="s">
        <v>53</v>
      </c>
      <c r="D119" s="37" t="s">
        <v>54</v>
      </c>
      <c r="E119" s="68">
        <v>10</v>
      </c>
      <c r="F119" s="82">
        <f>E119*$F$118</f>
        <v>0.5</v>
      </c>
      <c r="G119" s="82"/>
      <c r="H119" s="34">
        <f>G119*F119</f>
        <v>0</v>
      </c>
      <c r="I119" s="33"/>
      <c r="J119" s="34"/>
      <c r="K119" s="33"/>
      <c r="L119" s="34"/>
      <c r="M119" s="16">
        <f>L119+J119+H119</f>
        <v>0</v>
      </c>
    </row>
    <row r="120" spans="1:14" s="152" customFormat="1" ht="20.25" customHeight="1" thickBot="1" x14ac:dyDescent="0.3">
      <c r="A120" s="99"/>
      <c r="B120" s="81"/>
      <c r="C120" s="83" t="s">
        <v>17</v>
      </c>
      <c r="D120" s="26" t="s">
        <v>16</v>
      </c>
      <c r="E120" s="27">
        <v>0.53500000000000003</v>
      </c>
      <c r="F120" s="82">
        <f>E120*$F$116</f>
        <v>0.53500000000000003</v>
      </c>
      <c r="G120" s="92"/>
      <c r="H120" s="34">
        <f>G120*F120</f>
        <v>0</v>
      </c>
      <c r="I120" s="26"/>
      <c r="J120" s="27"/>
      <c r="K120" s="26"/>
      <c r="L120" s="27"/>
      <c r="M120" s="16">
        <f>L120+J120+H120</f>
        <v>0</v>
      </c>
    </row>
    <row r="121" spans="1:14" s="43" customFormat="1" ht="24" customHeight="1" thickBot="1" x14ac:dyDescent="0.3">
      <c r="A121" s="238"/>
      <c r="B121" s="239"/>
      <c r="C121" s="240" t="s">
        <v>69</v>
      </c>
      <c r="D121" s="241"/>
      <c r="E121" s="242"/>
      <c r="F121" s="242"/>
      <c r="G121" s="241"/>
      <c r="H121" s="243">
        <f>SUM(H6:H120)</f>
        <v>0</v>
      </c>
      <c r="I121" s="244"/>
      <c r="J121" s="243">
        <f>SUM(J6:J120)</f>
        <v>0</v>
      </c>
      <c r="K121" s="244"/>
      <c r="L121" s="243">
        <f>SUM(L6:L120)</f>
        <v>0</v>
      </c>
      <c r="M121" s="246">
        <f>SUM(M6:M120)</f>
        <v>0</v>
      </c>
      <c r="N121" s="226"/>
    </row>
    <row r="122" spans="1:14" s="43" customFormat="1" ht="24.75" customHeight="1" thickBot="1" x14ac:dyDescent="0.3">
      <c r="A122" s="112"/>
      <c r="B122" s="113"/>
      <c r="C122" s="114" t="s">
        <v>70</v>
      </c>
      <c r="D122" s="115"/>
      <c r="E122" s="116"/>
      <c r="F122" s="117"/>
      <c r="G122" s="116"/>
      <c r="H122" s="118"/>
      <c r="I122" s="119"/>
      <c r="J122" s="119"/>
      <c r="K122" s="119"/>
      <c r="L122" s="119"/>
      <c r="M122" s="120">
        <f>H121*D122</f>
        <v>0</v>
      </c>
    </row>
    <row r="123" spans="1:14" s="43" customFormat="1" ht="23.25" customHeight="1" thickBot="1" x14ac:dyDescent="0.3">
      <c r="A123" s="112"/>
      <c r="B123" s="121"/>
      <c r="C123" s="122" t="s">
        <v>71</v>
      </c>
      <c r="D123" s="116"/>
      <c r="E123" s="116"/>
      <c r="F123" s="117"/>
      <c r="G123" s="116"/>
      <c r="H123" s="119"/>
      <c r="I123" s="119"/>
      <c r="J123" s="119"/>
      <c r="K123" s="119"/>
      <c r="L123" s="119"/>
      <c r="M123" s="123">
        <f>M122+M121</f>
        <v>0</v>
      </c>
    </row>
    <row r="124" spans="1:14" s="43" customFormat="1" ht="27" customHeight="1" thickBot="1" x14ac:dyDescent="0.3">
      <c r="A124" s="124"/>
      <c r="B124" s="125"/>
      <c r="C124" s="126" t="s">
        <v>72</v>
      </c>
      <c r="D124" s="115"/>
      <c r="E124" s="127"/>
      <c r="F124" s="128"/>
      <c r="G124" s="127"/>
      <c r="H124" s="129"/>
      <c r="I124" s="129"/>
      <c r="J124" s="129"/>
      <c r="K124" s="129"/>
      <c r="L124" s="129"/>
      <c r="M124" s="130">
        <f>M123*D124</f>
        <v>0</v>
      </c>
    </row>
    <row r="125" spans="1:14" s="43" customFormat="1" ht="25.5" customHeight="1" thickBot="1" x14ac:dyDescent="0.3">
      <c r="A125" s="112"/>
      <c r="B125" s="121"/>
      <c r="C125" s="122" t="s">
        <v>71</v>
      </c>
      <c r="D125" s="116"/>
      <c r="E125" s="116"/>
      <c r="F125" s="117"/>
      <c r="G125" s="116"/>
      <c r="H125" s="119"/>
      <c r="I125" s="119"/>
      <c r="J125" s="119"/>
      <c r="K125" s="119"/>
      <c r="L125" s="119"/>
      <c r="M125" s="123">
        <f>M124+M123</f>
        <v>0</v>
      </c>
    </row>
    <row r="126" spans="1:14" s="43" customFormat="1" ht="24.75" customHeight="1" thickBot="1" x14ac:dyDescent="0.3">
      <c r="A126" s="124"/>
      <c r="B126" s="125"/>
      <c r="C126" s="126" t="s">
        <v>73</v>
      </c>
      <c r="D126" s="115"/>
      <c r="E126" s="127"/>
      <c r="F126" s="128"/>
      <c r="G126" s="127"/>
      <c r="H126" s="129"/>
      <c r="I126" s="129"/>
      <c r="J126" s="129"/>
      <c r="K126" s="129"/>
      <c r="L126" s="129"/>
      <c r="M126" s="130">
        <f>M125*D126</f>
        <v>0</v>
      </c>
    </row>
    <row r="127" spans="1:14" s="43" customFormat="1" ht="24" customHeight="1" thickBot="1" x14ac:dyDescent="0.3">
      <c r="A127" s="112"/>
      <c r="B127" s="121"/>
      <c r="C127" s="122" t="s">
        <v>71</v>
      </c>
      <c r="D127" s="116"/>
      <c r="E127" s="116"/>
      <c r="F127" s="117"/>
      <c r="G127" s="116"/>
      <c r="H127" s="119"/>
      <c r="I127" s="119"/>
      <c r="J127" s="119"/>
      <c r="K127" s="119"/>
      <c r="L127" s="119"/>
      <c r="M127" s="123">
        <f>M126+M125</f>
        <v>0</v>
      </c>
    </row>
    <row r="128" spans="1:14" s="43" customFormat="1" ht="24.75" customHeight="1" thickBot="1" x14ac:dyDescent="0.3">
      <c r="A128" s="124"/>
      <c r="B128" s="125"/>
      <c r="C128" s="126" t="s">
        <v>89</v>
      </c>
      <c r="D128" s="115">
        <v>0.18</v>
      </c>
      <c r="E128" s="127"/>
      <c r="F128" s="128"/>
      <c r="G128" s="127"/>
      <c r="H128" s="129"/>
      <c r="I128" s="129"/>
      <c r="J128" s="129"/>
      <c r="K128" s="129"/>
      <c r="L128" s="129"/>
      <c r="M128" s="130">
        <f>M127*D128</f>
        <v>0</v>
      </c>
    </row>
    <row r="129" spans="1:13" s="43" customFormat="1" ht="24" customHeight="1" thickBot="1" x14ac:dyDescent="0.3">
      <c r="A129" s="112"/>
      <c r="B129" s="121"/>
      <c r="C129" s="122" t="s">
        <v>71</v>
      </c>
      <c r="D129" s="116"/>
      <c r="E129" s="116"/>
      <c r="F129" s="117"/>
      <c r="G129" s="116"/>
      <c r="H129" s="119"/>
      <c r="I129" s="119"/>
      <c r="J129" s="119"/>
      <c r="K129" s="119"/>
      <c r="L129" s="119"/>
      <c r="M129" s="123">
        <f>M128+M127</f>
        <v>0</v>
      </c>
    </row>
    <row r="130" spans="1:13" s="43" customFormat="1" ht="24" customHeight="1" x14ac:dyDescent="0.25">
      <c r="A130" s="132"/>
      <c r="B130" s="133"/>
      <c r="C130" s="134"/>
      <c r="D130" s="132"/>
      <c r="E130" s="132"/>
      <c r="F130" s="135"/>
      <c r="G130" s="132"/>
      <c r="H130" s="136"/>
      <c r="I130" s="136"/>
      <c r="J130" s="136"/>
      <c r="K130" s="136"/>
      <c r="L130" s="136"/>
      <c r="M130" s="135"/>
    </row>
    <row r="131" spans="1:13" x14ac:dyDescent="0.25">
      <c r="H131" s="332"/>
      <c r="I131" s="332"/>
      <c r="J131" s="332"/>
    </row>
  </sheetData>
  <autoFilter ref="A5:M127" xr:uid="{065C1A88-58AD-45FB-A8E8-22B7A0AD075B}"/>
  <mergeCells count="11">
    <mergeCell ref="H131:J131"/>
    <mergeCell ref="A1:M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ageMargins left="0.2" right="0.19" top="0.17" bottom="0.21" header="0.17" footer="0.16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47DB-8A8D-43BA-A82E-CEEC809D1B85}">
  <sheetPr>
    <tabColor rgb="FF00B050"/>
  </sheetPr>
  <dimension ref="A1:M435"/>
  <sheetViews>
    <sheetView topLeftCell="A14" zoomScaleNormal="100" zoomScaleSheetLayoutView="100" workbookViewId="0">
      <selection activeCell="G33" sqref="G33"/>
    </sheetView>
  </sheetViews>
  <sheetFormatPr defaultColWidth="9.140625" defaultRowHeight="14.25" x14ac:dyDescent="0.25"/>
  <cols>
    <col min="1" max="1" width="3.85546875" style="287" customWidth="1"/>
    <col min="2" max="2" width="13.85546875" style="287" customWidth="1"/>
    <col min="3" max="3" width="48.85546875" style="296" customWidth="1"/>
    <col min="4" max="4" width="9.7109375" style="287" customWidth="1"/>
    <col min="5" max="5" width="12.7109375" style="287" customWidth="1"/>
    <col min="6" max="6" width="12.7109375" style="251" customWidth="1"/>
    <col min="7" max="11" width="12.7109375" style="288" customWidth="1"/>
    <col min="12" max="12" width="13.85546875" style="288" customWidth="1"/>
    <col min="13" max="13" width="17.85546875" style="288" customWidth="1"/>
    <col min="14" max="14" width="9.140625" style="251"/>
    <col min="15" max="15" width="13.140625" style="251" bestFit="1" customWidth="1"/>
    <col min="16" max="216" width="9.140625" style="251"/>
    <col min="217" max="217" width="3.85546875" style="251" customWidth="1"/>
    <col min="218" max="218" width="13.85546875" style="251" customWidth="1"/>
    <col min="219" max="219" width="48.85546875" style="251" customWidth="1"/>
    <col min="220" max="220" width="9.7109375" style="251" customWidth="1"/>
    <col min="221" max="228" width="12.7109375" style="251" customWidth="1"/>
    <col min="229" max="229" width="14.85546875" style="251" customWidth="1"/>
    <col min="230" max="230" width="13.140625" style="251" bestFit="1" customWidth="1"/>
    <col min="231" max="231" width="9.140625" style="251"/>
    <col min="232" max="232" width="9.42578125" style="251" bestFit="1" customWidth="1"/>
    <col min="233" max="472" width="9.140625" style="251"/>
    <col min="473" max="473" width="3.85546875" style="251" customWidth="1"/>
    <col min="474" max="474" width="13.85546875" style="251" customWidth="1"/>
    <col min="475" max="475" width="48.85546875" style="251" customWidth="1"/>
    <col min="476" max="476" width="9.7109375" style="251" customWidth="1"/>
    <col min="477" max="484" width="12.7109375" style="251" customWidth="1"/>
    <col min="485" max="485" width="14.85546875" style="251" customWidth="1"/>
    <col min="486" max="486" width="13.140625" style="251" bestFit="1" customWidth="1"/>
    <col min="487" max="487" width="9.140625" style="251"/>
    <col min="488" max="488" width="9.42578125" style="251" bestFit="1" customWidth="1"/>
    <col min="489" max="728" width="9.140625" style="251"/>
    <col min="729" max="729" width="3.85546875" style="251" customWidth="1"/>
    <col min="730" max="730" width="13.85546875" style="251" customWidth="1"/>
    <col min="731" max="731" width="48.85546875" style="251" customWidth="1"/>
    <col min="732" max="732" width="9.7109375" style="251" customWidth="1"/>
    <col min="733" max="740" width="12.7109375" style="251" customWidth="1"/>
    <col min="741" max="741" width="14.85546875" style="251" customWidth="1"/>
    <col min="742" max="742" width="13.140625" style="251" bestFit="1" customWidth="1"/>
    <col min="743" max="743" width="9.140625" style="251"/>
    <col min="744" max="744" width="9.42578125" style="251" bestFit="1" customWidth="1"/>
    <col min="745" max="984" width="9.140625" style="251"/>
    <col min="985" max="985" width="3.85546875" style="251" customWidth="1"/>
    <col min="986" max="986" width="13.85546875" style="251" customWidth="1"/>
    <col min="987" max="987" width="48.85546875" style="251" customWidth="1"/>
    <col min="988" max="988" width="9.7109375" style="251" customWidth="1"/>
    <col min="989" max="996" width="12.7109375" style="251" customWidth="1"/>
    <col min="997" max="997" width="14.85546875" style="251" customWidth="1"/>
    <col min="998" max="998" width="13.140625" style="251" bestFit="1" customWidth="1"/>
    <col min="999" max="999" width="9.140625" style="251"/>
    <col min="1000" max="1000" width="9.42578125" style="251" bestFit="1" customWidth="1"/>
    <col min="1001" max="1240" width="9.140625" style="251"/>
    <col min="1241" max="1241" width="3.85546875" style="251" customWidth="1"/>
    <col min="1242" max="1242" width="13.85546875" style="251" customWidth="1"/>
    <col min="1243" max="1243" width="48.85546875" style="251" customWidth="1"/>
    <col min="1244" max="1244" width="9.7109375" style="251" customWidth="1"/>
    <col min="1245" max="1252" width="12.7109375" style="251" customWidth="1"/>
    <col min="1253" max="1253" width="14.85546875" style="251" customWidth="1"/>
    <col min="1254" max="1254" width="13.140625" style="251" bestFit="1" customWidth="1"/>
    <col min="1255" max="1255" width="9.140625" style="251"/>
    <col min="1256" max="1256" width="9.42578125" style="251" bestFit="1" customWidth="1"/>
    <col min="1257" max="1496" width="9.140625" style="251"/>
    <col min="1497" max="1497" width="3.85546875" style="251" customWidth="1"/>
    <col min="1498" max="1498" width="13.85546875" style="251" customWidth="1"/>
    <col min="1499" max="1499" width="48.85546875" style="251" customWidth="1"/>
    <col min="1500" max="1500" width="9.7109375" style="251" customWidth="1"/>
    <col min="1501" max="1508" width="12.7109375" style="251" customWidth="1"/>
    <col min="1509" max="1509" width="14.85546875" style="251" customWidth="1"/>
    <col min="1510" max="1510" width="13.140625" style="251" bestFit="1" customWidth="1"/>
    <col min="1511" max="1511" width="9.140625" style="251"/>
    <col min="1512" max="1512" width="9.42578125" style="251" bestFit="1" customWidth="1"/>
    <col min="1513" max="1752" width="9.140625" style="251"/>
    <col min="1753" max="1753" width="3.85546875" style="251" customWidth="1"/>
    <col min="1754" max="1754" width="13.85546875" style="251" customWidth="1"/>
    <col min="1755" max="1755" width="48.85546875" style="251" customWidth="1"/>
    <col min="1756" max="1756" width="9.7109375" style="251" customWidth="1"/>
    <col min="1757" max="1764" width="12.7109375" style="251" customWidth="1"/>
    <col min="1765" max="1765" width="14.85546875" style="251" customWidth="1"/>
    <col min="1766" max="1766" width="13.140625" style="251" bestFit="1" customWidth="1"/>
    <col min="1767" max="1767" width="9.140625" style="251"/>
    <col min="1768" max="1768" width="9.42578125" style="251" bestFit="1" customWidth="1"/>
    <col min="1769" max="2008" width="9.140625" style="251"/>
    <col min="2009" max="2009" width="3.85546875" style="251" customWidth="1"/>
    <col min="2010" max="2010" width="13.85546875" style="251" customWidth="1"/>
    <col min="2011" max="2011" width="48.85546875" style="251" customWidth="1"/>
    <col min="2012" max="2012" width="9.7109375" style="251" customWidth="1"/>
    <col min="2013" max="2020" width="12.7109375" style="251" customWidth="1"/>
    <col min="2021" max="2021" width="14.85546875" style="251" customWidth="1"/>
    <col min="2022" max="2022" width="13.140625" style="251" bestFit="1" customWidth="1"/>
    <col min="2023" max="2023" width="9.140625" style="251"/>
    <col min="2024" max="2024" width="9.42578125" style="251" bestFit="1" customWidth="1"/>
    <col min="2025" max="2264" width="9.140625" style="251"/>
    <col min="2265" max="2265" width="3.85546875" style="251" customWidth="1"/>
    <col min="2266" max="2266" width="13.85546875" style="251" customWidth="1"/>
    <col min="2267" max="2267" width="48.85546875" style="251" customWidth="1"/>
    <col min="2268" max="2268" width="9.7109375" style="251" customWidth="1"/>
    <col min="2269" max="2276" width="12.7109375" style="251" customWidth="1"/>
    <col min="2277" max="2277" width="14.85546875" style="251" customWidth="1"/>
    <col min="2278" max="2278" width="13.140625" style="251" bestFit="1" customWidth="1"/>
    <col min="2279" max="2279" width="9.140625" style="251"/>
    <col min="2280" max="2280" width="9.42578125" style="251" bestFit="1" customWidth="1"/>
    <col min="2281" max="2520" width="9.140625" style="251"/>
    <col min="2521" max="2521" width="3.85546875" style="251" customWidth="1"/>
    <col min="2522" max="2522" width="13.85546875" style="251" customWidth="1"/>
    <col min="2523" max="2523" width="48.85546875" style="251" customWidth="1"/>
    <col min="2524" max="2524" width="9.7109375" style="251" customWidth="1"/>
    <col min="2525" max="2532" width="12.7109375" style="251" customWidth="1"/>
    <col min="2533" max="2533" width="14.85546875" style="251" customWidth="1"/>
    <col min="2534" max="2534" width="13.140625" style="251" bestFit="1" customWidth="1"/>
    <col min="2535" max="2535" width="9.140625" style="251"/>
    <col min="2536" max="2536" width="9.42578125" style="251" bestFit="1" customWidth="1"/>
    <col min="2537" max="2776" width="9.140625" style="251"/>
    <col min="2777" max="2777" width="3.85546875" style="251" customWidth="1"/>
    <col min="2778" max="2778" width="13.85546875" style="251" customWidth="1"/>
    <col min="2779" max="2779" width="48.85546875" style="251" customWidth="1"/>
    <col min="2780" max="2780" width="9.7109375" style="251" customWidth="1"/>
    <col min="2781" max="2788" width="12.7109375" style="251" customWidth="1"/>
    <col min="2789" max="2789" width="14.85546875" style="251" customWidth="1"/>
    <col min="2790" max="2790" width="13.140625" style="251" bestFit="1" customWidth="1"/>
    <col min="2791" max="2791" width="9.140625" style="251"/>
    <col min="2792" max="2792" width="9.42578125" style="251" bestFit="1" customWidth="1"/>
    <col min="2793" max="3032" width="9.140625" style="251"/>
    <col min="3033" max="3033" width="3.85546875" style="251" customWidth="1"/>
    <col min="3034" max="3034" width="13.85546875" style="251" customWidth="1"/>
    <col min="3035" max="3035" width="48.85546875" style="251" customWidth="1"/>
    <col min="3036" max="3036" width="9.7109375" style="251" customWidth="1"/>
    <col min="3037" max="3044" width="12.7109375" style="251" customWidth="1"/>
    <col min="3045" max="3045" width="14.85546875" style="251" customWidth="1"/>
    <col min="3046" max="3046" width="13.140625" style="251" bestFit="1" customWidth="1"/>
    <col min="3047" max="3047" width="9.140625" style="251"/>
    <col min="3048" max="3048" width="9.42578125" style="251" bestFit="1" customWidth="1"/>
    <col min="3049" max="3288" width="9.140625" style="251"/>
    <col min="3289" max="3289" width="3.85546875" style="251" customWidth="1"/>
    <col min="3290" max="3290" width="13.85546875" style="251" customWidth="1"/>
    <col min="3291" max="3291" width="48.85546875" style="251" customWidth="1"/>
    <col min="3292" max="3292" width="9.7109375" style="251" customWidth="1"/>
    <col min="3293" max="3300" width="12.7109375" style="251" customWidth="1"/>
    <col min="3301" max="3301" width="14.85546875" style="251" customWidth="1"/>
    <col min="3302" max="3302" width="13.140625" style="251" bestFit="1" customWidth="1"/>
    <col min="3303" max="3303" width="9.140625" style="251"/>
    <col min="3304" max="3304" width="9.42578125" style="251" bestFit="1" customWidth="1"/>
    <col min="3305" max="3544" width="9.140625" style="251"/>
    <col min="3545" max="3545" width="3.85546875" style="251" customWidth="1"/>
    <col min="3546" max="3546" width="13.85546875" style="251" customWidth="1"/>
    <col min="3547" max="3547" width="48.85546875" style="251" customWidth="1"/>
    <col min="3548" max="3548" width="9.7109375" style="251" customWidth="1"/>
    <col min="3549" max="3556" width="12.7109375" style="251" customWidth="1"/>
    <col min="3557" max="3557" width="14.85546875" style="251" customWidth="1"/>
    <col min="3558" max="3558" width="13.140625" style="251" bestFit="1" customWidth="1"/>
    <col min="3559" max="3559" width="9.140625" style="251"/>
    <col min="3560" max="3560" width="9.42578125" style="251" bestFit="1" customWidth="1"/>
    <col min="3561" max="3800" width="9.140625" style="251"/>
    <col min="3801" max="3801" width="3.85546875" style="251" customWidth="1"/>
    <col min="3802" max="3802" width="13.85546875" style="251" customWidth="1"/>
    <col min="3803" max="3803" width="48.85546875" style="251" customWidth="1"/>
    <col min="3804" max="3804" width="9.7109375" style="251" customWidth="1"/>
    <col min="3805" max="3812" width="12.7109375" style="251" customWidth="1"/>
    <col min="3813" max="3813" width="14.85546875" style="251" customWidth="1"/>
    <col min="3814" max="3814" width="13.140625" style="251" bestFit="1" customWidth="1"/>
    <col min="3815" max="3815" width="9.140625" style="251"/>
    <col min="3816" max="3816" width="9.42578125" style="251" bestFit="1" customWidth="1"/>
    <col min="3817" max="4056" width="9.140625" style="251"/>
    <col min="4057" max="4057" width="3.85546875" style="251" customWidth="1"/>
    <col min="4058" max="4058" width="13.85546875" style="251" customWidth="1"/>
    <col min="4059" max="4059" width="48.85546875" style="251" customWidth="1"/>
    <col min="4060" max="4060" width="9.7109375" style="251" customWidth="1"/>
    <col min="4061" max="4068" width="12.7109375" style="251" customWidth="1"/>
    <col min="4069" max="4069" width="14.85546875" style="251" customWidth="1"/>
    <col min="4070" max="4070" width="13.140625" style="251" bestFit="1" customWidth="1"/>
    <col min="4071" max="4071" width="9.140625" style="251"/>
    <col min="4072" max="4072" width="9.42578125" style="251" bestFit="1" customWidth="1"/>
    <col min="4073" max="4312" width="9.140625" style="251"/>
    <col min="4313" max="4313" width="3.85546875" style="251" customWidth="1"/>
    <col min="4314" max="4314" width="13.85546875" style="251" customWidth="1"/>
    <col min="4315" max="4315" width="48.85546875" style="251" customWidth="1"/>
    <col min="4316" max="4316" width="9.7109375" style="251" customWidth="1"/>
    <col min="4317" max="4324" width="12.7109375" style="251" customWidth="1"/>
    <col min="4325" max="4325" width="14.85546875" style="251" customWidth="1"/>
    <col min="4326" max="4326" width="13.140625" style="251" bestFit="1" customWidth="1"/>
    <col min="4327" max="4327" width="9.140625" style="251"/>
    <col min="4328" max="4328" width="9.42578125" style="251" bestFit="1" customWidth="1"/>
    <col min="4329" max="4568" width="9.140625" style="251"/>
    <col min="4569" max="4569" width="3.85546875" style="251" customWidth="1"/>
    <col min="4570" max="4570" width="13.85546875" style="251" customWidth="1"/>
    <col min="4571" max="4571" width="48.85546875" style="251" customWidth="1"/>
    <col min="4572" max="4572" width="9.7109375" style="251" customWidth="1"/>
    <col min="4573" max="4580" width="12.7109375" style="251" customWidth="1"/>
    <col min="4581" max="4581" width="14.85546875" style="251" customWidth="1"/>
    <col min="4582" max="4582" width="13.140625" style="251" bestFit="1" customWidth="1"/>
    <col min="4583" max="4583" width="9.140625" style="251"/>
    <col min="4584" max="4584" width="9.42578125" style="251" bestFit="1" customWidth="1"/>
    <col min="4585" max="4824" width="9.140625" style="251"/>
    <col min="4825" max="4825" width="3.85546875" style="251" customWidth="1"/>
    <col min="4826" max="4826" width="13.85546875" style="251" customWidth="1"/>
    <col min="4827" max="4827" width="48.85546875" style="251" customWidth="1"/>
    <col min="4828" max="4828" width="9.7109375" style="251" customWidth="1"/>
    <col min="4829" max="4836" width="12.7109375" style="251" customWidth="1"/>
    <col min="4837" max="4837" width="14.85546875" style="251" customWidth="1"/>
    <col min="4838" max="4838" width="13.140625" style="251" bestFit="1" customWidth="1"/>
    <col min="4839" max="4839" width="9.140625" style="251"/>
    <col min="4840" max="4840" width="9.42578125" style="251" bestFit="1" customWidth="1"/>
    <col min="4841" max="5080" width="9.140625" style="251"/>
    <col min="5081" max="5081" width="3.85546875" style="251" customWidth="1"/>
    <col min="5082" max="5082" width="13.85546875" style="251" customWidth="1"/>
    <col min="5083" max="5083" width="48.85546875" style="251" customWidth="1"/>
    <col min="5084" max="5084" width="9.7109375" style="251" customWidth="1"/>
    <col min="5085" max="5092" width="12.7109375" style="251" customWidth="1"/>
    <col min="5093" max="5093" width="14.85546875" style="251" customWidth="1"/>
    <col min="5094" max="5094" width="13.140625" style="251" bestFit="1" customWidth="1"/>
    <col min="5095" max="5095" width="9.140625" style="251"/>
    <col min="5096" max="5096" width="9.42578125" style="251" bestFit="1" customWidth="1"/>
    <col min="5097" max="5336" width="9.140625" style="251"/>
    <col min="5337" max="5337" width="3.85546875" style="251" customWidth="1"/>
    <col min="5338" max="5338" width="13.85546875" style="251" customWidth="1"/>
    <col min="5339" max="5339" width="48.85546875" style="251" customWidth="1"/>
    <col min="5340" max="5340" width="9.7109375" style="251" customWidth="1"/>
    <col min="5341" max="5348" width="12.7109375" style="251" customWidth="1"/>
    <col min="5349" max="5349" width="14.85546875" style="251" customWidth="1"/>
    <col min="5350" max="5350" width="13.140625" style="251" bestFit="1" customWidth="1"/>
    <col min="5351" max="5351" width="9.140625" style="251"/>
    <col min="5352" max="5352" width="9.42578125" style="251" bestFit="1" customWidth="1"/>
    <col min="5353" max="5592" width="9.140625" style="251"/>
    <col min="5593" max="5593" width="3.85546875" style="251" customWidth="1"/>
    <col min="5594" max="5594" width="13.85546875" style="251" customWidth="1"/>
    <col min="5595" max="5595" width="48.85546875" style="251" customWidth="1"/>
    <col min="5596" max="5596" width="9.7109375" style="251" customWidth="1"/>
    <col min="5597" max="5604" width="12.7109375" style="251" customWidth="1"/>
    <col min="5605" max="5605" width="14.85546875" style="251" customWidth="1"/>
    <col min="5606" max="5606" width="13.140625" style="251" bestFit="1" customWidth="1"/>
    <col min="5607" max="5607" width="9.140625" style="251"/>
    <col min="5608" max="5608" width="9.42578125" style="251" bestFit="1" customWidth="1"/>
    <col min="5609" max="5848" width="9.140625" style="251"/>
    <col min="5849" max="5849" width="3.85546875" style="251" customWidth="1"/>
    <col min="5850" max="5850" width="13.85546875" style="251" customWidth="1"/>
    <col min="5851" max="5851" width="48.85546875" style="251" customWidth="1"/>
    <col min="5852" max="5852" width="9.7109375" style="251" customWidth="1"/>
    <col min="5853" max="5860" width="12.7109375" style="251" customWidth="1"/>
    <col min="5861" max="5861" width="14.85546875" style="251" customWidth="1"/>
    <col min="5862" max="5862" width="13.140625" style="251" bestFit="1" customWidth="1"/>
    <col min="5863" max="5863" width="9.140625" style="251"/>
    <col min="5864" max="5864" width="9.42578125" style="251" bestFit="1" customWidth="1"/>
    <col min="5865" max="6104" width="9.140625" style="251"/>
    <col min="6105" max="6105" width="3.85546875" style="251" customWidth="1"/>
    <col min="6106" max="6106" width="13.85546875" style="251" customWidth="1"/>
    <col min="6107" max="6107" width="48.85546875" style="251" customWidth="1"/>
    <col min="6108" max="6108" width="9.7109375" style="251" customWidth="1"/>
    <col min="6109" max="6116" width="12.7109375" style="251" customWidth="1"/>
    <col min="6117" max="6117" width="14.85546875" style="251" customWidth="1"/>
    <col min="6118" max="6118" width="13.140625" style="251" bestFit="1" customWidth="1"/>
    <col min="6119" max="6119" width="9.140625" style="251"/>
    <col min="6120" max="6120" width="9.42578125" style="251" bestFit="1" customWidth="1"/>
    <col min="6121" max="6360" width="9.140625" style="251"/>
    <col min="6361" max="6361" width="3.85546875" style="251" customWidth="1"/>
    <col min="6362" max="6362" width="13.85546875" style="251" customWidth="1"/>
    <col min="6363" max="6363" width="48.85546875" style="251" customWidth="1"/>
    <col min="6364" max="6364" width="9.7109375" style="251" customWidth="1"/>
    <col min="6365" max="6372" width="12.7109375" style="251" customWidth="1"/>
    <col min="6373" max="6373" width="14.85546875" style="251" customWidth="1"/>
    <col min="6374" max="6374" width="13.140625" style="251" bestFit="1" customWidth="1"/>
    <col min="6375" max="6375" width="9.140625" style="251"/>
    <col min="6376" max="6376" width="9.42578125" style="251" bestFit="1" customWidth="1"/>
    <col min="6377" max="6616" width="9.140625" style="251"/>
    <col min="6617" max="6617" width="3.85546875" style="251" customWidth="1"/>
    <col min="6618" max="6618" width="13.85546875" style="251" customWidth="1"/>
    <col min="6619" max="6619" width="48.85546875" style="251" customWidth="1"/>
    <col min="6620" max="6620" width="9.7109375" style="251" customWidth="1"/>
    <col min="6621" max="6628" width="12.7109375" style="251" customWidth="1"/>
    <col min="6629" max="6629" width="14.85546875" style="251" customWidth="1"/>
    <col min="6630" max="6630" width="13.140625" style="251" bestFit="1" customWidth="1"/>
    <col min="6631" max="6631" width="9.140625" style="251"/>
    <col min="6632" max="6632" width="9.42578125" style="251" bestFit="1" customWidth="1"/>
    <col min="6633" max="6872" width="9.140625" style="251"/>
    <col min="6873" max="6873" width="3.85546875" style="251" customWidth="1"/>
    <col min="6874" max="6874" width="13.85546875" style="251" customWidth="1"/>
    <col min="6875" max="6875" width="48.85546875" style="251" customWidth="1"/>
    <col min="6876" max="6876" width="9.7109375" style="251" customWidth="1"/>
    <col min="6877" max="6884" width="12.7109375" style="251" customWidth="1"/>
    <col min="6885" max="6885" width="14.85546875" style="251" customWidth="1"/>
    <col min="6886" max="6886" width="13.140625" style="251" bestFit="1" customWidth="1"/>
    <col min="6887" max="6887" width="9.140625" style="251"/>
    <col min="6888" max="6888" width="9.42578125" style="251" bestFit="1" customWidth="1"/>
    <col min="6889" max="7128" width="9.140625" style="251"/>
    <col min="7129" max="7129" width="3.85546875" style="251" customWidth="1"/>
    <col min="7130" max="7130" width="13.85546875" style="251" customWidth="1"/>
    <col min="7131" max="7131" width="48.85546875" style="251" customWidth="1"/>
    <col min="7132" max="7132" width="9.7109375" style="251" customWidth="1"/>
    <col min="7133" max="7140" width="12.7109375" style="251" customWidth="1"/>
    <col min="7141" max="7141" width="14.85546875" style="251" customWidth="1"/>
    <col min="7142" max="7142" width="13.140625" style="251" bestFit="1" customWidth="1"/>
    <col min="7143" max="7143" width="9.140625" style="251"/>
    <col min="7144" max="7144" width="9.42578125" style="251" bestFit="1" customWidth="1"/>
    <col min="7145" max="7384" width="9.140625" style="251"/>
    <col min="7385" max="7385" width="3.85546875" style="251" customWidth="1"/>
    <col min="7386" max="7386" width="13.85546875" style="251" customWidth="1"/>
    <col min="7387" max="7387" width="48.85546875" style="251" customWidth="1"/>
    <col min="7388" max="7388" width="9.7109375" style="251" customWidth="1"/>
    <col min="7389" max="7396" width="12.7109375" style="251" customWidth="1"/>
    <col min="7397" max="7397" width="14.85546875" style="251" customWidth="1"/>
    <col min="7398" max="7398" width="13.140625" style="251" bestFit="1" customWidth="1"/>
    <col min="7399" max="7399" width="9.140625" style="251"/>
    <col min="7400" max="7400" width="9.42578125" style="251" bestFit="1" customWidth="1"/>
    <col min="7401" max="7640" width="9.140625" style="251"/>
    <col min="7641" max="7641" width="3.85546875" style="251" customWidth="1"/>
    <col min="7642" max="7642" width="13.85546875" style="251" customWidth="1"/>
    <col min="7643" max="7643" width="48.85546875" style="251" customWidth="1"/>
    <col min="7644" max="7644" width="9.7109375" style="251" customWidth="1"/>
    <col min="7645" max="7652" width="12.7109375" style="251" customWidth="1"/>
    <col min="7653" max="7653" width="14.85546875" style="251" customWidth="1"/>
    <col min="7654" max="7654" width="13.140625" style="251" bestFit="1" customWidth="1"/>
    <col min="7655" max="7655" width="9.140625" style="251"/>
    <col min="7656" max="7656" width="9.42578125" style="251" bestFit="1" customWidth="1"/>
    <col min="7657" max="7896" width="9.140625" style="251"/>
    <col min="7897" max="7897" width="3.85546875" style="251" customWidth="1"/>
    <col min="7898" max="7898" width="13.85546875" style="251" customWidth="1"/>
    <col min="7899" max="7899" width="48.85546875" style="251" customWidth="1"/>
    <col min="7900" max="7900" width="9.7109375" style="251" customWidth="1"/>
    <col min="7901" max="7908" width="12.7109375" style="251" customWidth="1"/>
    <col min="7909" max="7909" width="14.85546875" style="251" customWidth="1"/>
    <col min="7910" max="7910" width="13.140625" style="251" bestFit="1" customWidth="1"/>
    <col min="7911" max="7911" width="9.140625" style="251"/>
    <col min="7912" max="7912" width="9.42578125" style="251" bestFit="1" customWidth="1"/>
    <col min="7913" max="8152" width="9.140625" style="251"/>
    <col min="8153" max="8153" width="3.85546875" style="251" customWidth="1"/>
    <col min="8154" max="8154" width="13.85546875" style="251" customWidth="1"/>
    <col min="8155" max="8155" width="48.85546875" style="251" customWidth="1"/>
    <col min="8156" max="8156" width="9.7109375" style="251" customWidth="1"/>
    <col min="8157" max="8164" width="12.7109375" style="251" customWidth="1"/>
    <col min="8165" max="8165" width="14.85546875" style="251" customWidth="1"/>
    <col min="8166" max="8166" width="13.140625" style="251" bestFit="1" customWidth="1"/>
    <col min="8167" max="8167" width="9.140625" style="251"/>
    <col min="8168" max="8168" width="9.42578125" style="251" bestFit="1" customWidth="1"/>
    <col min="8169" max="8408" width="9.140625" style="251"/>
    <col min="8409" max="8409" width="3.85546875" style="251" customWidth="1"/>
    <col min="8410" max="8410" width="13.85546875" style="251" customWidth="1"/>
    <col min="8411" max="8411" width="48.85546875" style="251" customWidth="1"/>
    <col min="8412" max="8412" width="9.7109375" style="251" customWidth="1"/>
    <col min="8413" max="8420" width="12.7109375" style="251" customWidth="1"/>
    <col min="8421" max="8421" width="14.85546875" style="251" customWidth="1"/>
    <col min="8422" max="8422" width="13.140625" style="251" bestFit="1" customWidth="1"/>
    <col min="8423" max="8423" width="9.140625" style="251"/>
    <col min="8424" max="8424" width="9.42578125" style="251" bestFit="1" customWidth="1"/>
    <col min="8425" max="8664" width="9.140625" style="251"/>
    <col min="8665" max="8665" width="3.85546875" style="251" customWidth="1"/>
    <col min="8666" max="8666" width="13.85546875" style="251" customWidth="1"/>
    <col min="8667" max="8667" width="48.85546875" style="251" customWidth="1"/>
    <col min="8668" max="8668" width="9.7109375" style="251" customWidth="1"/>
    <col min="8669" max="8676" width="12.7109375" style="251" customWidth="1"/>
    <col min="8677" max="8677" width="14.85546875" style="251" customWidth="1"/>
    <col min="8678" max="8678" width="13.140625" style="251" bestFit="1" customWidth="1"/>
    <col min="8679" max="8679" width="9.140625" style="251"/>
    <col min="8680" max="8680" width="9.42578125" style="251" bestFit="1" customWidth="1"/>
    <col min="8681" max="8920" width="9.140625" style="251"/>
    <col min="8921" max="8921" width="3.85546875" style="251" customWidth="1"/>
    <col min="8922" max="8922" width="13.85546875" style="251" customWidth="1"/>
    <col min="8923" max="8923" width="48.85546875" style="251" customWidth="1"/>
    <col min="8924" max="8924" width="9.7109375" style="251" customWidth="1"/>
    <col min="8925" max="8932" width="12.7109375" style="251" customWidth="1"/>
    <col min="8933" max="8933" width="14.85546875" style="251" customWidth="1"/>
    <col min="8934" max="8934" width="13.140625" style="251" bestFit="1" customWidth="1"/>
    <col min="8935" max="8935" width="9.140625" style="251"/>
    <col min="8936" max="8936" width="9.42578125" style="251" bestFit="1" customWidth="1"/>
    <col min="8937" max="9176" width="9.140625" style="251"/>
    <col min="9177" max="9177" width="3.85546875" style="251" customWidth="1"/>
    <col min="9178" max="9178" width="13.85546875" style="251" customWidth="1"/>
    <col min="9179" max="9179" width="48.85546875" style="251" customWidth="1"/>
    <col min="9180" max="9180" width="9.7109375" style="251" customWidth="1"/>
    <col min="9181" max="9188" width="12.7109375" style="251" customWidth="1"/>
    <col min="9189" max="9189" width="14.85546875" style="251" customWidth="1"/>
    <col min="9190" max="9190" width="13.140625" style="251" bestFit="1" customWidth="1"/>
    <col min="9191" max="9191" width="9.140625" style="251"/>
    <col min="9192" max="9192" width="9.42578125" style="251" bestFit="1" customWidth="1"/>
    <col min="9193" max="9432" width="9.140625" style="251"/>
    <col min="9433" max="9433" width="3.85546875" style="251" customWidth="1"/>
    <col min="9434" max="9434" width="13.85546875" style="251" customWidth="1"/>
    <col min="9435" max="9435" width="48.85546875" style="251" customWidth="1"/>
    <col min="9436" max="9436" width="9.7109375" style="251" customWidth="1"/>
    <col min="9437" max="9444" width="12.7109375" style="251" customWidth="1"/>
    <col min="9445" max="9445" width="14.85546875" style="251" customWidth="1"/>
    <col min="9446" max="9446" width="13.140625" style="251" bestFit="1" customWidth="1"/>
    <col min="9447" max="9447" width="9.140625" style="251"/>
    <col min="9448" max="9448" width="9.42578125" style="251" bestFit="1" customWidth="1"/>
    <col min="9449" max="9688" width="9.140625" style="251"/>
    <col min="9689" max="9689" width="3.85546875" style="251" customWidth="1"/>
    <col min="9690" max="9690" width="13.85546875" style="251" customWidth="1"/>
    <col min="9691" max="9691" width="48.85546875" style="251" customWidth="1"/>
    <col min="9692" max="9692" width="9.7109375" style="251" customWidth="1"/>
    <col min="9693" max="9700" width="12.7109375" style="251" customWidth="1"/>
    <col min="9701" max="9701" width="14.85546875" style="251" customWidth="1"/>
    <col min="9702" max="9702" width="13.140625" style="251" bestFit="1" customWidth="1"/>
    <col min="9703" max="9703" width="9.140625" style="251"/>
    <col min="9704" max="9704" width="9.42578125" style="251" bestFit="1" customWidth="1"/>
    <col min="9705" max="9944" width="9.140625" style="251"/>
    <col min="9945" max="9945" width="3.85546875" style="251" customWidth="1"/>
    <col min="9946" max="9946" width="13.85546875" style="251" customWidth="1"/>
    <col min="9947" max="9947" width="48.85546875" style="251" customWidth="1"/>
    <col min="9948" max="9948" width="9.7109375" style="251" customWidth="1"/>
    <col min="9949" max="9956" width="12.7109375" style="251" customWidth="1"/>
    <col min="9957" max="9957" width="14.85546875" style="251" customWidth="1"/>
    <col min="9958" max="9958" width="13.140625" style="251" bestFit="1" customWidth="1"/>
    <col min="9959" max="9959" width="9.140625" style="251"/>
    <col min="9960" max="9960" width="9.42578125" style="251" bestFit="1" customWidth="1"/>
    <col min="9961" max="10200" width="9.140625" style="251"/>
    <col min="10201" max="10201" width="3.85546875" style="251" customWidth="1"/>
    <col min="10202" max="10202" width="13.85546875" style="251" customWidth="1"/>
    <col min="10203" max="10203" width="48.85546875" style="251" customWidth="1"/>
    <col min="10204" max="10204" width="9.7109375" style="251" customWidth="1"/>
    <col min="10205" max="10212" width="12.7109375" style="251" customWidth="1"/>
    <col min="10213" max="10213" width="14.85546875" style="251" customWidth="1"/>
    <col min="10214" max="10214" width="13.140625" style="251" bestFit="1" customWidth="1"/>
    <col min="10215" max="10215" width="9.140625" style="251"/>
    <col min="10216" max="10216" width="9.42578125" style="251" bestFit="1" customWidth="1"/>
    <col min="10217" max="10456" width="9.140625" style="251"/>
    <col min="10457" max="10457" width="3.85546875" style="251" customWidth="1"/>
    <col min="10458" max="10458" width="13.85546875" style="251" customWidth="1"/>
    <col min="10459" max="10459" width="48.85546875" style="251" customWidth="1"/>
    <col min="10460" max="10460" width="9.7109375" style="251" customWidth="1"/>
    <col min="10461" max="10468" width="12.7109375" style="251" customWidth="1"/>
    <col min="10469" max="10469" width="14.85546875" style="251" customWidth="1"/>
    <col min="10470" max="10470" width="13.140625" style="251" bestFit="1" customWidth="1"/>
    <col min="10471" max="10471" width="9.140625" style="251"/>
    <col min="10472" max="10472" width="9.42578125" style="251" bestFit="1" customWidth="1"/>
    <col min="10473" max="10712" width="9.140625" style="251"/>
    <col min="10713" max="10713" width="3.85546875" style="251" customWidth="1"/>
    <col min="10714" max="10714" width="13.85546875" style="251" customWidth="1"/>
    <col min="10715" max="10715" width="48.85546875" style="251" customWidth="1"/>
    <col min="10716" max="10716" width="9.7109375" style="251" customWidth="1"/>
    <col min="10717" max="10724" width="12.7109375" style="251" customWidth="1"/>
    <col min="10725" max="10725" width="14.85546875" style="251" customWidth="1"/>
    <col min="10726" max="10726" width="13.140625" style="251" bestFit="1" customWidth="1"/>
    <col min="10727" max="10727" width="9.140625" style="251"/>
    <col min="10728" max="10728" width="9.42578125" style="251" bestFit="1" customWidth="1"/>
    <col min="10729" max="10968" width="9.140625" style="251"/>
    <col min="10969" max="10969" width="3.85546875" style="251" customWidth="1"/>
    <col min="10970" max="10970" width="13.85546875" style="251" customWidth="1"/>
    <col min="10971" max="10971" width="48.85546875" style="251" customWidth="1"/>
    <col min="10972" max="10972" width="9.7109375" style="251" customWidth="1"/>
    <col min="10973" max="10980" width="12.7109375" style="251" customWidth="1"/>
    <col min="10981" max="10981" width="14.85546875" style="251" customWidth="1"/>
    <col min="10982" max="10982" width="13.140625" style="251" bestFit="1" customWidth="1"/>
    <col min="10983" max="10983" width="9.140625" style="251"/>
    <col min="10984" max="10984" width="9.42578125" style="251" bestFit="1" customWidth="1"/>
    <col min="10985" max="11224" width="9.140625" style="251"/>
    <col min="11225" max="11225" width="3.85546875" style="251" customWidth="1"/>
    <col min="11226" max="11226" width="13.85546875" style="251" customWidth="1"/>
    <col min="11227" max="11227" width="48.85546875" style="251" customWidth="1"/>
    <col min="11228" max="11228" width="9.7109375" style="251" customWidth="1"/>
    <col min="11229" max="11236" width="12.7109375" style="251" customWidth="1"/>
    <col min="11237" max="11237" width="14.85546875" style="251" customWidth="1"/>
    <col min="11238" max="11238" width="13.140625" style="251" bestFit="1" customWidth="1"/>
    <col min="11239" max="11239" width="9.140625" style="251"/>
    <col min="11240" max="11240" width="9.42578125" style="251" bestFit="1" customWidth="1"/>
    <col min="11241" max="11480" width="9.140625" style="251"/>
    <col min="11481" max="11481" width="3.85546875" style="251" customWidth="1"/>
    <col min="11482" max="11482" width="13.85546875" style="251" customWidth="1"/>
    <col min="11483" max="11483" width="48.85546875" style="251" customWidth="1"/>
    <col min="11484" max="11484" width="9.7109375" style="251" customWidth="1"/>
    <col min="11485" max="11492" width="12.7109375" style="251" customWidth="1"/>
    <col min="11493" max="11493" width="14.85546875" style="251" customWidth="1"/>
    <col min="11494" max="11494" width="13.140625" style="251" bestFit="1" customWidth="1"/>
    <col min="11495" max="11495" width="9.140625" style="251"/>
    <col min="11496" max="11496" width="9.42578125" style="251" bestFit="1" customWidth="1"/>
    <col min="11497" max="11736" width="9.140625" style="251"/>
    <col min="11737" max="11737" width="3.85546875" style="251" customWidth="1"/>
    <col min="11738" max="11738" width="13.85546875" style="251" customWidth="1"/>
    <col min="11739" max="11739" width="48.85546875" style="251" customWidth="1"/>
    <col min="11740" max="11740" width="9.7109375" style="251" customWidth="1"/>
    <col min="11741" max="11748" width="12.7109375" style="251" customWidth="1"/>
    <col min="11749" max="11749" width="14.85546875" style="251" customWidth="1"/>
    <col min="11750" max="11750" width="13.140625" style="251" bestFit="1" customWidth="1"/>
    <col min="11751" max="11751" width="9.140625" style="251"/>
    <col min="11752" max="11752" width="9.42578125" style="251" bestFit="1" customWidth="1"/>
    <col min="11753" max="11992" width="9.140625" style="251"/>
    <col min="11993" max="11993" width="3.85546875" style="251" customWidth="1"/>
    <col min="11994" max="11994" width="13.85546875" style="251" customWidth="1"/>
    <col min="11995" max="11995" width="48.85546875" style="251" customWidth="1"/>
    <col min="11996" max="11996" width="9.7109375" style="251" customWidth="1"/>
    <col min="11997" max="12004" width="12.7109375" style="251" customWidth="1"/>
    <col min="12005" max="12005" width="14.85546875" style="251" customWidth="1"/>
    <col min="12006" max="12006" width="13.140625" style="251" bestFit="1" customWidth="1"/>
    <col min="12007" max="12007" width="9.140625" style="251"/>
    <col min="12008" max="12008" width="9.42578125" style="251" bestFit="1" customWidth="1"/>
    <col min="12009" max="12248" width="9.140625" style="251"/>
    <col min="12249" max="12249" width="3.85546875" style="251" customWidth="1"/>
    <col min="12250" max="12250" width="13.85546875" style="251" customWidth="1"/>
    <col min="12251" max="12251" width="48.85546875" style="251" customWidth="1"/>
    <col min="12252" max="12252" width="9.7109375" style="251" customWidth="1"/>
    <col min="12253" max="12260" width="12.7109375" style="251" customWidth="1"/>
    <col min="12261" max="12261" width="14.85546875" style="251" customWidth="1"/>
    <col min="12262" max="12262" width="13.140625" style="251" bestFit="1" customWidth="1"/>
    <col min="12263" max="12263" width="9.140625" style="251"/>
    <col min="12264" max="12264" width="9.42578125" style="251" bestFit="1" customWidth="1"/>
    <col min="12265" max="12504" width="9.140625" style="251"/>
    <col min="12505" max="12505" width="3.85546875" style="251" customWidth="1"/>
    <col min="12506" max="12506" width="13.85546875" style="251" customWidth="1"/>
    <col min="12507" max="12507" width="48.85546875" style="251" customWidth="1"/>
    <col min="12508" max="12508" width="9.7109375" style="251" customWidth="1"/>
    <col min="12509" max="12516" width="12.7109375" style="251" customWidth="1"/>
    <col min="12517" max="12517" width="14.85546875" style="251" customWidth="1"/>
    <col min="12518" max="12518" width="13.140625" style="251" bestFit="1" customWidth="1"/>
    <col min="12519" max="12519" width="9.140625" style="251"/>
    <col min="12520" max="12520" width="9.42578125" style="251" bestFit="1" customWidth="1"/>
    <col min="12521" max="12760" width="9.140625" style="251"/>
    <col min="12761" max="12761" width="3.85546875" style="251" customWidth="1"/>
    <col min="12762" max="12762" width="13.85546875" style="251" customWidth="1"/>
    <col min="12763" max="12763" width="48.85546875" style="251" customWidth="1"/>
    <col min="12764" max="12764" width="9.7109375" style="251" customWidth="1"/>
    <col min="12765" max="12772" width="12.7109375" style="251" customWidth="1"/>
    <col min="12773" max="12773" width="14.85546875" style="251" customWidth="1"/>
    <col min="12774" max="12774" width="13.140625" style="251" bestFit="1" customWidth="1"/>
    <col min="12775" max="12775" width="9.140625" style="251"/>
    <col min="12776" max="12776" width="9.42578125" style="251" bestFit="1" customWidth="1"/>
    <col min="12777" max="13016" width="9.140625" style="251"/>
    <col min="13017" max="13017" width="3.85546875" style="251" customWidth="1"/>
    <col min="13018" max="13018" width="13.85546875" style="251" customWidth="1"/>
    <col min="13019" max="13019" width="48.85546875" style="251" customWidth="1"/>
    <col min="13020" max="13020" width="9.7109375" style="251" customWidth="1"/>
    <col min="13021" max="13028" width="12.7109375" style="251" customWidth="1"/>
    <col min="13029" max="13029" width="14.85546875" style="251" customWidth="1"/>
    <col min="13030" max="13030" width="13.140625" style="251" bestFit="1" customWidth="1"/>
    <col min="13031" max="13031" width="9.140625" style="251"/>
    <col min="13032" max="13032" width="9.42578125" style="251" bestFit="1" customWidth="1"/>
    <col min="13033" max="13272" width="9.140625" style="251"/>
    <col min="13273" max="13273" width="3.85546875" style="251" customWidth="1"/>
    <col min="13274" max="13274" width="13.85546875" style="251" customWidth="1"/>
    <col min="13275" max="13275" width="48.85546875" style="251" customWidth="1"/>
    <col min="13276" max="13276" width="9.7109375" style="251" customWidth="1"/>
    <col min="13277" max="13284" width="12.7109375" style="251" customWidth="1"/>
    <col min="13285" max="13285" width="14.85546875" style="251" customWidth="1"/>
    <col min="13286" max="13286" width="13.140625" style="251" bestFit="1" customWidth="1"/>
    <col min="13287" max="13287" width="9.140625" style="251"/>
    <col min="13288" max="13288" width="9.42578125" style="251" bestFit="1" customWidth="1"/>
    <col min="13289" max="13528" width="9.140625" style="251"/>
    <col min="13529" max="13529" width="3.85546875" style="251" customWidth="1"/>
    <col min="13530" max="13530" width="13.85546875" style="251" customWidth="1"/>
    <col min="13531" max="13531" width="48.85546875" style="251" customWidth="1"/>
    <col min="13532" max="13532" width="9.7109375" style="251" customWidth="1"/>
    <col min="13533" max="13540" width="12.7109375" style="251" customWidth="1"/>
    <col min="13541" max="13541" width="14.85546875" style="251" customWidth="1"/>
    <col min="13542" max="13542" width="13.140625" style="251" bestFit="1" customWidth="1"/>
    <col min="13543" max="13543" width="9.140625" style="251"/>
    <col min="13544" max="13544" width="9.42578125" style="251" bestFit="1" customWidth="1"/>
    <col min="13545" max="13784" width="9.140625" style="251"/>
    <col min="13785" max="13785" width="3.85546875" style="251" customWidth="1"/>
    <col min="13786" max="13786" width="13.85546875" style="251" customWidth="1"/>
    <col min="13787" max="13787" width="48.85546875" style="251" customWidth="1"/>
    <col min="13788" max="13788" width="9.7109375" style="251" customWidth="1"/>
    <col min="13789" max="13796" width="12.7109375" style="251" customWidth="1"/>
    <col min="13797" max="13797" width="14.85546875" style="251" customWidth="1"/>
    <col min="13798" max="13798" width="13.140625" style="251" bestFit="1" customWidth="1"/>
    <col min="13799" max="13799" width="9.140625" style="251"/>
    <col min="13800" max="13800" width="9.42578125" style="251" bestFit="1" customWidth="1"/>
    <col min="13801" max="14040" width="9.140625" style="251"/>
    <col min="14041" max="14041" width="3.85546875" style="251" customWidth="1"/>
    <col min="14042" max="14042" width="13.85546875" style="251" customWidth="1"/>
    <col min="14043" max="14043" width="48.85546875" style="251" customWidth="1"/>
    <col min="14044" max="14044" width="9.7109375" style="251" customWidth="1"/>
    <col min="14045" max="14052" width="12.7109375" style="251" customWidth="1"/>
    <col min="14053" max="14053" width="14.85546875" style="251" customWidth="1"/>
    <col min="14054" max="14054" width="13.140625" style="251" bestFit="1" customWidth="1"/>
    <col min="14055" max="14055" width="9.140625" style="251"/>
    <col min="14056" max="14056" width="9.42578125" style="251" bestFit="1" customWidth="1"/>
    <col min="14057" max="14296" width="9.140625" style="251"/>
    <col min="14297" max="14297" width="3.85546875" style="251" customWidth="1"/>
    <col min="14298" max="14298" width="13.85546875" style="251" customWidth="1"/>
    <col min="14299" max="14299" width="48.85546875" style="251" customWidth="1"/>
    <col min="14300" max="14300" width="9.7109375" style="251" customWidth="1"/>
    <col min="14301" max="14308" width="12.7109375" style="251" customWidth="1"/>
    <col min="14309" max="14309" width="14.85546875" style="251" customWidth="1"/>
    <col min="14310" max="14310" width="13.140625" style="251" bestFit="1" customWidth="1"/>
    <col min="14311" max="14311" width="9.140625" style="251"/>
    <col min="14312" max="14312" width="9.42578125" style="251" bestFit="1" customWidth="1"/>
    <col min="14313" max="14552" width="9.140625" style="251"/>
    <col min="14553" max="14553" width="3.85546875" style="251" customWidth="1"/>
    <col min="14554" max="14554" width="13.85546875" style="251" customWidth="1"/>
    <col min="14555" max="14555" width="48.85546875" style="251" customWidth="1"/>
    <col min="14556" max="14556" width="9.7109375" style="251" customWidth="1"/>
    <col min="14557" max="14564" width="12.7109375" style="251" customWidth="1"/>
    <col min="14565" max="14565" width="14.85546875" style="251" customWidth="1"/>
    <col min="14566" max="14566" width="13.140625" style="251" bestFit="1" customWidth="1"/>
    <col min="14567" max="14567" width="9.140625" style="251"/>
    <col min="14568" max="14568" width="9.42578125" style="251" bestFit="1" customWidth="1"/>
    <col min="14569" max="14808" width="9.140625" style="251"/>
    <col min="14809" max="14809" width="3.85546875" style="251" customWidth="1"/>
    <col min="14810" max="14810" width="13.85546875" style="251" customWidth="1"/>
    <col min="14811" max="14811" width="48.85546875" style="251" customWidth="1"/>
    <col min="14812" max="14812" width="9.7109375" style="251" customWidth="1"/>
    <col min="14813" max="14820" width="12.7109375" style="251" customWidth="1"/>
    <col min="14821" max="14821" width="14.85546875" style="251" customWidth="1"/>
    <col min="14822" max="14822" width="13.140625" style="251" bestFit="1" customWidth="1"/>
    <col min="14823" max="14823" width="9.140625" style="251"/>
    <col min="14824" max="14824" width="9.42578125" style="251" bestFit="1" customWidth="1"/>
    <col min="14825" max="15064" width="9.140625" style="251"/>
    <col min="15065" max="15065" width="3.85546875" style="251" customWidth="1"/>
    <col min="15066" max="15066" width="13.85546875" style="251" customWidth="1"/>
    <col min="15067" max="15067" width="48.85546875" style="251" customWidth="1"/>
    <col min="15068" max="15068" width="9.7109375" style="251" customWidth="1"/>
    <col min="15069" max="15076" width="12.7109375" style="251" customWidth="1"/>
    <col min="15077" max="15077" width="14.85546875" style="251" customWidth="1"/>
    <col min="15078" max="15078" width="13.140625" style="251" bestFit="1" customWidth="1"/>
    <col min="15079" max="15079" width="9.140625" style="251"/>
    <col min="15080" max="15080" width="9.42578125" style="251" bestFit="1" customWidth="1"/>
    <col min="15081" max="15320" width="9.140625" style="251"/>
    <col min="15321" max="15321" width="3.85546875" style="251" customWidth="1"/>
    <col min="15322" max="15322" width="13.85546875" style="251" customWidth="1"/>
    <col min="15323" max="15323" width="48.85546875" style="251" customWidth="1"/>
    <col min="15324" max="15324" width="9.7109375" style="251" customWidth="1"/>
    <col min="15325" max="15332" width="12.7109375" style="251" customWidth="1"/>
    <col min="15333" max="15333" width="14.85546875" style="251" customWidth="1"/>
    <col min="15334" max="15334" width="13.140625" style="251" bestFit="1" customWidth="1"/>
    <col min="15335" max="15335" width="9.140625" style="251"/>
    <col min="15336" max="15336" width="9.42578125" style="251" bestFit="1" customWidth="1"/>
    <col min="15337" max="15576" width="9.140625" style="251"/>
    <col min="15577" max="15577" width="3.85546875" style="251" customWidth="1"/>
    <col min="15578" max="15578" width="13.85546875" style="251" customWidth="1"/>
    <col min="15579" max="15579" width="48.85546875" style="251" customWidth="1"/>
    <col min="15580" max="15580" width="9.7109375" style="251" customWidth="1"/>
    <col min="15581" max="15588" width="12.7109375" style="251" customWidth="1"/>
    <col min="15589" max="15589" width="14.85546875" style="251" customWidth="1"/>
    <col min="15590" max="15590" width="13.140625" style="251" bestFit="1" customWidth="1"/>
    <col min="15591" max="15591" width="9.140625" style="251"/>
    <col min="15592" max="15592" width="9.42578125" style="251" bestFit="1" customWidth="1"/>
    <col min="15593" max="15832" width="9.140625" style="251"/>
    <col min="15833" max="15833" width="3.85546875" style="251" customWidth="1"/>
    <col min="15834" max="15834" width="13.85546875" style="251" customWidth="1"/>
    <col min="15835" max="15835" width="48.85546875" style="251" customWidth="1"/>
    <col min="15836" max="15836" width="9.7109375" style="251" customWidth="1"/>
    <col min="15837" max="15844" width="12.7109375" style="251" customWidth="1"/>
    <col min="15845" max="15845" width="14.85546875" style="251" customWidth="1"/>
    <col min="15846" max="15846" width="13.140625" style="251" bestFit="1" customWidth="1"/>
    <col min="15847" max="15847" width="9.140625" style="251"/>
    <col min="15848" max="15848" width="9.42578125" style="251" bestFit="1" customWidth="1"/>
    <col min="15849" max="16088" width="9.140625" style="251"/>
    <col min="16089" max="16089" width="3.85546875" style="251" customWidth="1"/>
    <col min="16090" max="16090" width="13.85546875" style="251" customWidth="1"/>
    <col min="16091" max="16091" width="48.85546875" style="251" customWidth="1"/>
    <col min="16092" max="16092" width="9.7109375" style="251" customWidth="1"/>
    <col min="16093" max="16100" width="12.7109375" style="251" customWidth="1"/>
    <col min="16101" max="16101" width="14.85546875" style="251" customWidth="1"/>
    <col min="16102" max="16102" width="13.140625" style="251" bestFit="1" customWidth="1"/>
    <col min="16103" max="16103" width="9.140625" style="251"/>
    <col min="16104" max="16104" width="9.42578125" style="251" bestFit="1" customWidth="1"/>
    <col min="16105" max="16384" width="9.140625" style="251"/>
  </cols>
  <sheetData>
    <row r="1" spans="1:13" s="250" customFormat="1" ht="32.450000000000003" customHeight="1" thickBot="1" x14ac:dyDescent="0.3">
      <c r="A1" s="249"/>
      <c r="B1" s="249"/>
      <c r="C1" s="289"/>
      <c r="D1" s="249"/>
      <c r="E1" s="323"/>
      <c r="F1" s="323"/>
      <c r="G1" s="323"/>
      <c r="H1" s="323"/>
      <c r="I1" s="323"/>
      <c r="J1" s="249"/>
      <c r="K1" s="249"/>
      <c r="L1" s="249"/>
      <c r="M1" s="249"/>
    </row>
    <row r="2" spans="1:13" s="297" customFormat="1" ht="18" x14ac:dyDescent="0.25">
      <c r="A2" s="334" t="s">
        <v>0</v>
      </c>
      <c r="B2" s="336" t="s">
        <v>1</v>
      </c>
      <c r="C2" s="325" t="s">
        <v>2</v>
      </c>
      <c r="D2" s="325" t="s">
        <v>3</v>
      </c>
      <c r="E2" s="325" t="s">
        <v>4</v>
      </c>
      <c r="F2" s="325" t="s">
        <v>5</v>
      </c>
      <c r="G2" s="324" t="s">
        <v>6</v>
      </c>
      <c r="H2" s="324"/>
      <c r="I2" s="324" t="s">
        <v>95</v>
      </c>
      <c r="J2" s="324"/>
      <c r="K2" s="325" t="s">
        <v>94</v>
      </c>
      <c r="L2" s="325"/>
      <c r="M2" s="4" t="s">
        <v>7</v>
      </c>
    </row>
    <row r="3" spans="1:13" s="297" customFormat="1" ht="39.75" customHeight="1" thickBot="1" x14ac:dyDescent="0.3">
      <c r="A3" s="335"/>
      <c r="B3" s="337"/>
      <c r="C3" s="331"/>
      <c r="D3" s="331"/>
      <c r="E3" s="331"/>
      <c r="F3" s="331"/>
      <c r="G3" s="5" t="s">
        <v>8</v>
      </c>
      <c r="H3" s="6" t="s">
        <v>9</v>
      </c>
      <c r="I3" s="5" t="s">
        <v>8</v>
      </c>
      <c r="J3" s="6" t="s">
        <v>9</v>
      </c>
      <c r="K3" s="5" t="s">
        <v>8</v>
      </c>
      <c r="L3" s="6" t="s">
        <v>10</v>
      </c>
      <c r="M3" s="7" t="s">
        <v>11</v>
      </c>
    </row>
    <row r="4" spans="1:13" s="297" customFormat="1" ht="18.75" thickBot="1" x14ac:dyDescent="0.3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  <c r="H4" s="11">
        <v>8</v>
      </c>
      <c r="I4" s="10">
        <v>9</v>
      </c>
      <c r="J4" s="11">
        <v>10</v>
      </c>
      <c r="K4" s="10">
        <v>11</v>
      </c>
      <c r="L4" s="11">
        <v>12</v>
      </c>
      <c r="M4" s="12">
        <v>13</v>
      </c>
    </row>
    <row r="5" spans="1:13" s="257" customFormat="1" ht="51" customHeight="1" x14ac:dyDescent="0.25">
      <c r="A5" s="252">
        <v>1</v>
      </c>
      <c r="B5" s="253" t="s">
        <v>308</v>
      </c>
      <c r="C5" s="290" t="s">
        <v>333</v>
      </c>
      <c r="D5" s="254" t="s">
        <v>306</v>
      </c>
      <c r="E5" s="255"/>
      <c r="F5" s="256">
        <v>2224</v>
      </c>
      <c r="G5" s="256"/>
      <c r="H5" s="256"/>
      <c r="I5" s="256"/>
      <c r="J5" s="256"/>
      <c r="K5" s="256"/>
      <c r="L5" s="256"/>
      <c r="M5" s="256"/>
    </row>
    <row r="6" spans="1:13" s="262" customFormat="1" ht="15" x14ac:dyDescent="0.25">
      <c r="A6" s="265"/>
      <c r="B6" s="258"/>
      <c r="C6" s="291" t="s">
        <v>226</v>
      </c>
      <c r="D6" s="259" t="s">
        <v>227</v>
      </c>
      <c r="E6" s="260">
        <v>0.38</v>
      </c>
      <c r="F6" s="261">
        <f>F5*E6</f>
        <v>845.12</v>
      </c>
      <c r="G6" s="261"/>
      <c r="H6" s="261"/>
      <c r="I6" s="261"/>
      <c r="J6" s="261">
        <f>I6*F6</f>
        <v>0</v>
      </c>
      <c r="K6" s="261"/>
      <c r="L6" s="261"/>
      <c r="M6" s="261">
        <f t="shared" ref="M6:M7" si="0">L6+J6+H6</f>
        <v>0</v>
      </c>
    </row>
    <row r="7" spans="1:13" s="262" customFormat="1" ht="15" x14ac:dyDescent="0.25">
      <c r="A7" s="265"/>
      <c r="B7" s="265"/>
      <c r="C7" s="291" t="s">
        <v>310</v>
      </c>
      <c r="D7" s="259" t="s">
        <v>49</v>
      </c>
      <c r="E7" s="260">
        <v>0.25</v>
      </c>
      <c r="F7" s="261">
        <f>E7*F5</f>
        <v>556</v>
      </c>
      <c r="G7" s="261"/>
      <c r="H7" s="261">
        <f>G7*F7</f>
        <v>0</v>
      </c>
      <c r="I7" s="261"/>
      <c r="J7" s="261"/>
      <c r="K7" s="261"/>
      <c r="L7" s="261"/>
      <c r="M7" s="261">
        <f t="shared" si="0"/>
        <v>0</v>
      </c>
    </row>
    <row r="8" spans="1:13" s="257" customFormat="1" ht="51" customHeight="1" x14ac:dyDescent="0.25">
      <c r="A8" s="252">
        <v>2</v>
      </c>
      <c r="B8" s="253" t="s">
        <v>311</v>
      </c>
      <c r="C8" s="290" t="s">
        <v>312</v>
      </c>
      <c r="D8" s="254" t="s">
        <v>306</v>
      </c>
      <c r="E8" s="255"/>
      <c r="F8" s="256">
        <v>2224</v>
      </c>
      <c r="G8" s="256"/>
      <c r="H8" s="256"/>
      <c r="I8" s="256"/>
      <c r="J8" s="256"/>
      <c r="K8" s="256"/>
      <c r="L8" s="256"/>
      <c r="M8" s="256"/>
    </row>
    <row r="9" spans="1:13" s="262" customFormat="1" ht="15" x14ac:dyDescent="0.25">
      <c r="A9" s="265"/>
      <c r="B9" s="258"/>
      <c r="C9" s="291" t="s">
        <v>226</v>
      </c>
      <c r="D9" s="259" t="s">
        <v>227</v>
      </c>
      <c r="E9" s="260">
        <v>4.3900000000000002E-2</v>
      </c>
      <c r="F9" s="261">
        <f>F8*E9</f>
        <v>97.633600000000001</v>
      </c>
      <c r="G9" s="261"/>
      <c r="H9" s="261"/>
      <c r="I9" s="261"/>
      <c r="J9" s="261">
        <f>I9*F9</f>
        <v>0</v>
      </c>
      <c r="K9" s="261"/>
      <c r="L9" s="261"/>
      <c r="M9" s="261">
        <f t="shared" ref="M9:M10" si="1">L9+J9+H9</f>
        <v>0</v>
      </c>
    </row>
    <row r="10" spans="1:13" s="262" customFormat="1" ht="15" x14ac:dyDescent="0.25">
      <c r="A10" s="265"/>
      <c r="B10" s="265"/>
      <c r="C10" s="291" t="s">
        <v>313</v>
      </c>
      <c r="D10" s="259" t="s">
        <v>54</v>
      </c>
      <c r="E10" s="260">
        <v>0.13</v>
      </c>
      <c r="F10" s="261">
        <f>E10*F8</f>
        <v>289.12</v>
      </c>
      <c r="G10" s="261"/>
      <c r="H10" s="261">
        <f>G10*F10</f>
        <v>0</v>
      </c>
      <c r="I10" s="261"/>
      <c r="J10" s="261"/>
      <c r="K10" s="261"/>
      <c r="L10" s="261"/>
      <c r="M10" s="261">
        <f t="shared" si="1"/>
        <v>0</v>
      </c>
    </row>
    <row r="11" spans="1:13" s="257" customFormat="1" ht="30" customHeight="1" x14ac:dyDescent="0.25">
      <c r="A11" s="252">
        <v>3</v>
      </c>
      <c r="B11" s="253" t="s">
        <v>334</v>
      </c>
      <c r="C11" s="290" t="s">
        <v>335</v>
      </c>
      <c r="D11" s="254" t="s">
        <v>47</v>
      </c>
      <c r="E11" s="255"/>
      <c r="F11" s="256">
        <v>21</v>
      </c>
      <c r="G11" s="256"/>
      <c r="H11" s="256"/>
      <c r="I11" s="256"/>
      <c r="J11" s="256"/>
      <c r="K11" s="256"/>
      <c r="L11" s="256"/>
      <c r="M11" s="256"/>
    </row>
    <row r="12" spans="1:13" s="262" customFormat="1" ht="15" x14ac:dyDescent="0.25">
      <c r="A12" s="265"/>
      <c r="B12" s="258"/>
      <c r="C12" s="291" t="s">
        <v>226</v>
      </c>
      <c r="D12" s="259" t="s">
        <v>227</v>
      </c>
      <c r="E12" s="260">
        <v>4.76</v>
      </c>
      <c r="F12" s="261">
        <f>F11*E12</f>
        <v>99.96</v>
      </c>
      <c r="G12" s="261"/>
      <c r="H12" s="261"/>
      <c r="I12" s="261"/>
      <c r="J12" s="261">
        <f>I12*F12</f>
        <v>0</v>
      </c>
      <c r="K12" s="261"/>
      <c r="L12" s="261"/>
      <c r="M12" s="261">
        <f t="shared" ref="M12:M13" si="2">L12+J12+H12</f>
        <v>0</v>
      </c>
    </row>
    <row r="13" spans="1:13" s="262" customFormat="1" ht="15" x14ac:dyDescent="0.25">
      <c r="A13" s="265"/>
      <c r="B13" s="265"/>
      <c r="C13" s="291" t="s">
        <v>336</v>
      </c>
      <c r="D13" s="259" t="s">
        <v>47</v>
      </c>
      <c r="E13" s="260"/>
      <c r="F13" s="261">
        <v>18</v>
      </c>
      <c r="G13" s="261"/>
      <c r="H13" s="261">
        <f>G13*F13</f>
        <v>0</v>
      </c>
      <c r="I13" s="261"/>
      <c r="J13" s="261"/>
      <c r="K13" s="261"/>
      <c r="L13" s="261"/>
      <c r="M13" s="261">
        <f t="shared" si="2"/>
        <v>0</v>
      </c>
    </row>
    <row r="14" spans="1:13" s="262" customFormat="1" ht="15" x14ac:dyDescent="0.25">
      <c r="A14" s="265"/>
      <c r="B14" s="265"/>
      <c r="C14" s="291" t="s">
        <v>337</v>
      </c>
      <c r="D14" s="259" t="s">
        <v>47</v>
      </c>
      <c r="E14" s="260"/>
      <c r="F14" s="261">
        <v>3</v>
      </c>
      <c r="G14" s="261"/>
      <c r="H14" s="261">
        <f>G14*F14</f>
        <v>0</v>
      </c>
      <c r="I14" s="261"/>
      <c r="J14" s="261"/>
      <c r="K14" s="261"/>
      <c r="L14" s="261"/>
      <c r="M14" s="261">
        <f t="shared" ref="M14" si="3">L14+J14+H14</f>
        <v>0</v>
      </c>
    </row>
    <row r="15" spans="1:13" s="257" customFormat="1" ht="30" customHeight="1" x14ac:dyDescent="0.25">
      <c r="A15" s="252">
        <v>4</v>
      </c>
      <c r="B15" s="253" t="s">
        <v>346</v>
      </c>
      <c r="C15" s="290" t="s">
        <v>338</v>
      </c>
      <c r="D15" s="254" t="s">
        <v>47</v>
      </c>
      <c r="E15" s="255"/>
      <c r="F15" s="256">
        <f>7+15+5+10+5+2+4</f>
        <v>48</v>
      </c>
      <c r="G15" s="256"/>
      <c r="H15" s="256"/>
      <c r="I15" s="256"/>
      <c r="J15" s="256"/>
      <c r="K15" s="256"/>
      <c r="L15" s="256"/>
      <c r="M15" s="256"/>
    </row>
    <row r="16" spans="1:13" s="262" customFormat="1" ht="15" x14ac:dyDescent="0.25">
      <c r="A16" s="265"/>
      <c r="B16" s="258"/>
      <c r="C16" s="291" t="s">
        <v>226</v>
      </c>
      <c r="D16" s="259" t="s">
        <v>227</v>
      </c>
      <c r="E16" s="260">
        <v>0.625</v>
      </c>
      <c r="F16" s="261">
        <f>F15*E16</f>
        <v>30</v>
      </c>
      <c r="G16" s="261"/>
      <c r="H16" s="261"/>
      <c r="I16" s="261"/>
      <c r="J16" s="261">
        <f>I16*F16</f>
        <v>0</v>
      </c>
      <c r="K16" s="261"/>
      <c r="L16" s="261"/>
      <c r="M16" s="261">
        <f t="shared" ref="M16:M18" si="4">L16+J16+H16</f>
        <v>0</v>
      </c>
    </row>
    <row r="17" spans="1:13" s="262" customFormat="1" ht="15" x14ac:dyDescent="0.25">
      <c r="A17" s="265"/>
      <c r="B17" s="265"/>
      <c r="C17" s="291" t="s">
        <v>339</v>
      </c>
      <c r="D17" s="259" t="s">
        <v>47</v>
      </c>
      <c r="E17" s="260"/>
      <c r="F17" s="261">
        <v>7</v>
      </c>
      <c r="G17" s="261"/>
      <c r="H17" s="261">
        <f t="shared" ref="H17:H23" si="5">G17*F17</f>
        <v>0</v>
      </c>
      <c r="I17" s="261"/>
      <c r="J17" s="261"/>
      <c r="K17" s="261"/>
      <c r="L17" s="261"/>
      <c r="M17" s="261">
        <f t="shared" si="4"/>
        <v>0</v>
      </c>
    </row>
    <row r="18" spans="1:13" s="262" customFormat="1" ht="15" x14ac:dyDescent="0.25">
      <c r="A18" s="265"/>
      <c r="B18" s="265"/>
      <c r="C18" s="291" t="s">
        <v>340</v>
      </c>
      <c r="D18" s="259" t="s">
        <v>47</v>
      </c>
      <c r="E18" s="260"/>
      <c r="F18" s="261">
        <v>15</v>
      </c>
      <c r="G18" s="261"/>
      <c r="H18" s="261">
        <f t="shared" si="5"/>
        <v>0</v>
      </c>
      <c r="I18" s="261"/>
      <c r="J18" s="261"/>
      <c r="K18" s="261"/>
      <c r="L18" s="261"/>
      <c r="M18" s="261">
        <f t="shared" si="4"/>
        <v>0</v>
      </c>
    </row>
    <row r="19" spans="1:13" s="262" customFormat="1" ht="15" x14ac:dyDescent="0.25">
      <c r="A19" s="265"/>
      <c r="B19" s="265"/>
      <c r="C19" s="291" t="s">
        <v>341</v>
      </c>
      <c r="D19" s="259" t="s">
        <v>47</v>
      </c>
      <c r="E19" s="260"/>
      <c r="F19" s="261">
        <v>5</v>
      </c>
      <c r="G19" s="261"/>
      <c r="H19" s="261">
        <f t="shared" si="5"/>
        <v>0</v>
      </c>
      <c r="I19" s="261"/>
      <c r="J19" s="261"/>
      <c r="K19" s="261"/>
      <c r="L19" s="261"/>
      <c r="M19" s="261">
        <f t="shared" ref="M19:M22" si="6">L19+J19+H19</f>
        <v>0</v>
      </c>
    </row>
    <row r="20" spans="1:13" s="262" customFormat="1" ht="15" x14ac:dyDescent="0.25">
      <c r="A20" s="265"/>
      <c r="B20" s="265"/>
      <c r="C20" s="291" t="s">
        <v>342</v>
      </c>
      <c r="D20" s="259" t="s">
        <v>47</v>
      </c>
      <c r="E20" s="260"/>
      <c r="F20" s="261">
        <v>10</v>
      </c>
      <c r="G20" s="261"/>
      <c r="H20" s="261">
        <f t="shared" si="5"/>
        <v>0</v>
      </c>
      <c r="I20" s="261"/>
      <c r="J20" s="261"/>
      <c r="K20" s="261"/>
      <c r="L20" s="261"/>
      <c r="M20" s="261">
        <f t="shared" si="6"/>
        <v>0</v>
      </c>
    </row>
    <row r="21" spans="1:13" s="262" customFormat="1" ht="15" x14ac:dyDescent="0.25">
      <c r="A21" s="265"/>
      <c r="B21" s="265"/>
      <c r="C21" s="291" t="s">
        <v>343</v>
      </c>
      <c r="D21" s="259" t="s">
        <v>47</v>
      </c>
      <c r="E21" s="260"/>
      <c r="F21" s="261">
        <v>5</v>
      </c>
      <c r="G21" s="261"/>
      <c r="H21" s="261">
        <f t="shared" si="5"/>
        <v>0</v>
      </c>
      <c r="I21" s="261"/>
      <c r="J21" s="261"/>
      <c r="K21" s="261"/>
      <c r="L21" s="261"/>
      <c r="M21" s="261">
        <f t="shared" si="6"/>
        <v>0</v>
      </c>
    </row>
    <row r="22" spans="1:13" s="262" customFormat="1" ht="15" x14ac:dyDescent="0.25">
      <c r="A22" s="265"/>
      <c r="B22" s="265"/>
      <c r="C22" s="291" t="s">
        <v>344</v>
      </c>
      <c r="D22" s="259" t="s">
        <v>47</v>
      </c>
      <c r="E22" s="260"/>
      <c r="F22" s="261">
        <v>2</v>
      </c>
      <c r="G22" s="261"/>
      <c r="H22" s="261">
        <f t="shared" si="5"/>
        <v>0</v>
      </c>
      <c r="I22" s="261"/>
      <c r="J22" s="261"/>
      <c r="K22" s="261"/>
      <c r="L22" s="261"/>
      <c r="M22" s="261">
        <f t="shared" si="6"/>
        <v>0</v>
      </c>
    </row>
    <row r="23" spans="1:13" s="262" customFormat="1" ht="15" x14ac:dyDescent="0.25">
      <c r="A23" s="265"/>
      <c r="B23" s="265"/>
      <c r="C23" s="291" t="s">
        <v>345</v>
      </c>
      <c r="D23" s="259" t="s">
        <v>47</v>
      </c>
      <c r="E23" s="260"/>
      <c r="F23" s="261">
        <v>4</v>
      </c>
      <c r="G23" s="261"/>
      <c r="H23" s="261">
        <f t="shared" si="5"/>
        <v>0</v>
      </c>
      <c r="I23" s="261"/>
      <c r="J23" s="261"/>
      <c r="K23" s="261"/>
      <c r="L23" s="261"/>
      <c r="M23" s="261">
        <f t="shared" ref="M23" si="7">L23+J23+H23</f>
        <v>0</v>
      </c>
    </row>
    <row r="24" spans="1:13" s="257" customFormat="1" ht="30" customHeight="1" x14ac:dyDescent="0.25">
      <c r="A24" s="252">
        <v>4</v>
      </c>
      <c r="B24" s="253" t="s">
        <v>334</v>
      </c>
      <c r="C24" s="290" t="s">
        <v>352</v>
      </c>
      <c r="D24" s="254" t="s">
        <v>47</v>
      </c>
      <c r="E24" s="255"/>
      <c r="F24" s="256">
        <v>34</v>
      </c>
      <c r="G24" s="256"/>
      <c r="H24" s="256"/>
      <c r="I24" s="256"/>
      <c r="J24" s="256"/>
      <c r="K24" s="256"/>
      <c r="L24" s="256"/>
      <c r="M24" s="256"/>
    </row>
    <row r="25" spans="1:13" s="262" customFormat="1" ht="15" x14ac:dyDescent="0.25">
      <c r="A25" s="265"/>
      <c r="B25" s="258"/>
      <c r="C25" s="291" t="s">
        <v>226</v>
      </c>
      <c r="D25" s="259" t="s">
        <v>227</v>
      </c>
      <c r="E25" s="260">
        <v>4.76</v>
      </c>
      <c r="F25" s="261">
        <f>F24*E25</f>
        <v>161.84</v>
      </c>
      <c r="G25" s="261"/>
      <c r="H25" s="261"/>
      <c r="I25" s="261"/>
      <c r="J25" s="261">
        <f>I25*F25</f>
        <v>0</v>
      </c>
      <c r="K25" s="261"/>
      <c r="L25" s="261"/>
      <c r="M25" s="261">
        <f t="shared" ref="M25:M26" si="8">L25+J25+H25</f>
        <v>0</v>
      </c>
    </row>
    <row r="26" spans="1:13" s="262" customFormat="1" ht="15" x14ac:dyDescent="0.25">
      <c r="A26" s="265"/>
      <c r="B26" s="265"/>
      <c r="C26" s="291" t="s">
        <v>353</v>
      </c>
      <c r="D26" s="259" t="s">
        <v>354</v>
      </c>
      <c r="E26" s="260">
        <v>0.14699999999999999</v>
      </c>
      <c r="F26" s="261">
        <f>E26*F24</f>
        <v>4.9979999999999993</v>
      </c>
      <c r="G26" s="261"/>
      <c r="H26" s="261"/>
      <c r="I26" s="261"/>
      <c r="J26" s="261"/>
      <c r="K26" s="261"/>
      <c r="L26" s="261">
        <f>K26*F26</f>
        <v>0</v>
      </c>
      <c r="M26" s="261">
        <f t="shared" si="8"/>
        <v>0</v>
      </c>
    </row>
    <row r="27" spans="1:13" s="262" customFormat="1" ht="15.75" thickBot="1" x14ac:dyDescent="0.3">
      <c r="A27" s="269"/>
      <c r="B27" s="269"/>
      <c r="C27" s="293"/>
      <c r="D27" s="272"/>
      <c r="E27" s="270"/>
      <c r="F27" s="271"/>
      <c r="G27" s="271"/>
      <c r="H27" s="271"/>
      <c r="I27" s="271"/>
      <c r="J27" s="271"/>
      <c r="K27" s="271"/>
      <c r="L27" s="271"/>
      <c r="M27" s="271"/>
    </row>
    <row r="28" spans="1:13" s="298" customFormat="1" ht="21" customHeight="1" thickBot="1" x14ac:dyDescent="0.3">
      <c r="A28" s="299"/>
      <c r="B28" s="300"/>
      <c r="C28" s="301" t="s">
        <v>71</v>
      </c>
      <c r="D28" s="302"/>
      <c r="E28" s="302"/>
      <c r="F28" s="302"/>
      <c r="G28" s="303"/>
      <c r="H28" s="304">
        <f>SUM(H5:H27)</f>
        <v>0</v>
      </c>
      <c r="I28" s="305"/>
      <c r="J28" s="305">
        <f>SUM(J5:J27)</f>
        <v>0</v>
      </c>
      <c r="K28" s="304"/>
      <c r="L28" s="306">
        <f>SUM(L5:L27)</f>
        <v>0</v>
      </c>
      <c r="M28" s="311">
        <f>SUM(M5:M27)</f>
        <v>0</v>
      </c>
    </row>
    <row r="29" spans="1:13" s="43" customFormat="1" ht="24.75" customHeight="1" thickBot="1" x14ac:dyDescent="0.3">
      <c r="A29" s="112"/>
      <c r="B29" s="113"/>
      <c r="C29" s="114" t="s">
        <v>70</v>
      </c>
      <c r="D29" s="115"/>
      <c r="E29" s="116"/>
      <c r="F29" s="117"/>
      <c r="G29" s="116"/>
      <c r="H29" s="118"/>
      <c r="I29" s="119"/>
      <c r="J29" s="119"/>
      <c r="K29" s="119"/>
      <c r="L29" s="119"/>
      <c r="M29" s="120">
        <f>H28*D29</f>
        <v>0</v>
      </c>
    </row>
    <row r="30" spans="1:13" s="43" customFormat="1" ht="23.25" customHeight="1" thickBot="1" x14ac:dyDescent="0.3">
      <c r="A30" s="112"/>
      <c r="B30" s="121"/>
      <c r="C30" s="122" t="s">
        <v>71</v>
      </c>
      <c r="D30" s="116"/>
      <c r="E30" s="116"/>
      <c r="F30" s="117"/>
      <c r="G30" s="116"/>
      <c r="H30" s="119"/>
      <c r="I30" s="119"/>
      <c r="J30" s="119"/>
      <c r="K30" s="119"/>
      <c r="L30" s="119"/>
      <c r="M30" s="123">
        <f>M29+M28</f>
        <v>0</v>
      </c>
    </row>
    <row r="31" spans="1:13" s="43" customFormat="1" ht="27" customHeight="1" thickBot="1" x14ac:dyDescent="0.3">
      <c r="A31" s="124"/>
      <c r="B31" s="125"/>
      <c r="C31" s="126" t="s">
        <v>72</v>
      </c>
      <c r="D31" s="115"/>
      <c r="E31" s="127"/>
      <c r="F31" s="128"/>
      <c r="G31" s="127"/>
      <c r="H31" s="129"/>
      <c r="I31" s="129"/>
      <c r="J31" s="129"/>
      <c r="K31" s="129"/>
      <c r="L31" s="129"/>
      <c r="M31" s="130">
        <f>M30*D31</f>
        <v>0</v>
      </c>
    </row>
    <row r="32" spans="1:13" s="43" customFormat="1" ht="25.5" customHeight="1" thickBot="1" x14ac:dyDescent="0.3">
      <c r="A32" s="112"/>
      <c r="B32" s="121"/>
      <c r="C32" s="122" t="s">
        <v>71</v>
      </c>
      <c r="D32" s="116"/>
      <c r="E32" s="116"/>
      <c r="F32" s="117"/>
      <c r="G32" s="116"/>
      <c r="H32" s="119"/>
      <c r="I32" s="119"/>
      <c r="J32" s="119"/>
      <c r="K32" s="119"/>
      <c r="L32" s="119"/>
      <c r="M32" s="123">
        <f>M31+M30</f>
        <v>0</v>
      </c>
    </row>
    <row r="33" spans="1:13" s="43" customFormat="1" ht="24.75" customHeight="1" thickBot="1" x14ac:dyDescent="0.3">
      <c r="A33" s="124"/>
      <c r="B33" s="125"/>
      <c r="C33" s="126" t="s">
        <v>73</v>
      </c>
      <c r="D33" s="115"/>
      <c r="E33" s="127"/>
      <c r="F33" s="128"/>
      <c r="G33" s="127"/>
      <c r="H33" s="129"/>
      <c r="I33" s="129"/>
      <c r="J33" s="129"/>
      <c r="K33" s="129"/>
      <c r="L33" s="129"/>
      <c r="M33" s="130">
        <f>M32*D33</f>
        <v>0</v>
      </c>
    </row>
    <row r="34" spans="1:13" s="43" customFormat="1" ht="24" customHeight="1" thickBot="1" x14ac:dyDescent="0.3">
      <c r="A34" s="112"/>
      <c r="B34" s="121"/>
      <c r="C34" s="122" t="s">
        <v>71</v>
      </c>
      <c r="D34" s="116"/>
      <c r="E34" s="116"/>
      <c r="F34" s="117"/>
      <c r="G34" s="116"/>
      <c r="H34" s="119"/>
      <c r="I34" s="119"/>
      <c r="J34" s="119"/>
      <c r="K34" s="119"/>
      <c r="L34" s="119"/>
      <c r="M34" s="123">
        <f>M33+M32</f>
        <v>0</v>
      </c>
    </row>
    <row r="35" spans="1:13" s="43" customFormat="1" ht="24.75" customHeight="1" thickBot="1" x14ac:dyDescent="0.3">
      <c r="A35" s="124"/>
      <c r="B35" s="125"/>
      <c r="C35" s="126" t="s">
        <v>89</v>
      </c>
      <c r="D35" s="115">
        <v>0.18</v>
      </c>
      <c r="E35" s="127"/>
      <c r="F35" s="128"/>
      <c r="G35" s="127"/>
      <c r="H35" s="129"/>
      <c r="I35" s="129"/>
      <c r="J35" s="129"/>
      <c r="K35" s="129"/>
      <c r="L35" s="129"/>
      <c r="M35" s="130">
        <f>M34*D35</f>
        <v>0</v>
      </c>
    </row>
    <row r="36" spans="1:13" s="43" customFormat="1" ht="24" customHeight="1" thickBot="1" x14ac:dyDescent="0.3">
      <c r="A36" s="112"/>
      <c r="B36" s="121"/>
      <c r="C36" s="122" t="s">
        <v>71</v>
      </c>
      <c r="D36" s="116"/>
      <c r="E36" s="116"/>
      <c r="F36" s="117"/>
      <c r="G36" s="116"/>
      <c r="H36" s="119"/>
      <c r="I36" s="119"/>
      <c r="J36" s="119"/>
      <c r="K36" s="119"/>
      <c r="L36" s="119"/>
      <c r="M36" s="123">
        <f>M35+M34</f>
        <v>0</v>
      </c>
    </row>
    <row r="37" spans="1:13" s="276" customFormat="1" ht="16.5" x14ac:dyDescent="0.25">
      <c r="A37" s="273"/>
      <c r="B37" s="273"/>
      <c r="C37" s="294"/>
      <c r="D37" s="273"/>
      <c r="E37" s="273"/>
      <c r="F37" s="275"/>
      <c r="G37" s="275"/>
      <c r="H37" s="275"/>
      <c r="I37" s="275"/>
      <c r="J37" s="275"/>
      <c r="K37" s="275"/>
      <c r="L37" s="275"/>
      <c r="M37" s="275"/>
    </row>
    <row r="38" spans="1:13" s="276" customFormat="1" ht="16.5" x14ac:dyDescent="0.25">
      <c r="A38" s="273"/>
      <c r="B38" s="273"/>
      <c r="C38" s="294"/>
      <c r="D38" s="273"/>
      <c r="E38" s="273"/>
      <c r="F38" s="274"/>
      <c r="G38" s="275"/>
      <c r="H38" s="275"/>
      <c r="I38" s="275"/>
      <c r="J38" s="275"/>
      <c r="K38" s="275"/>
      <c r="L38" s="275"/>
      <c r="M38" s="275"/>
    </row>
    <row r="39" spans="1:13" s="280" customFormat="1" ht="18" customHeight="1" x14ac:dyDescent="0.25">
      <c r="A39" s="277"/>
      <c r="B39" s="278"/>
      <c r="C39" s="326"/>
      <c r="D39" s="326"/>
      <c r="E39" s="326"/>
      <c r="F39" s="279"/>
      <c r="M39" s="281"/>
    </row>
    <row r="40" spans="1:13" s="276" customFormat="1" ht="16.5" x14ac:dyDescent="0.25">
      <c r="A40" s="273"/>
      <c r="B40" s="273"/>
      <c r="C40" s="294"/>
      <c r="D40" s="273"/>
      <c r="E40" s="273"/>
      <c r="F40" s="274"/>
      <c r="G40" s="275"/>
      <c r="H40" s="275"/>
      <c r="I40" s="275"/>
      <c r="J40" s="275"/>
      <c r="K40" s="275"/>
      <c r="L40" s="275"/>
      <c r="M40" s="275"/>
    </row>
    <row r="41" spans="1:13" s="276" customFormat="1" ht="16.5" x14ac:dyDescent="0.25">
      <c r="A41" s="273"/>
      <c r="B41" s="273"/>
      <c r="C41" s="294"/>
      <c r="D41" s="273"/>
      <c r="E41" s="273"/>
      <c r="F41" s="274"/>
      <c r="G41" s="275"/>
      <c r="H41" s="275"/>
      <c r="I41" s="275"/>
      <c r="J41" s="275"/>
      <c r="K41" s="275"/>
      <c r="L41" s="275"/>
      <c r="M41" s="282"/>
    </row>
    <row r="42" spans="1:13" s="276" customFormat="1" ht="16.5" x14ac:dyDescent="0.25">
      <c r="A42" s="273"/>
      <c r="B42" s="273"/>
      <c r="C42" s="294"/>
      <c r="D42" s="273"/>
      <c r="E42" s="273"/>
      <c r="F42" s="274"/>
      <c r="G42" s="275"/>
      <c r="H42" s="275"/>
      <c r="I42" s="275"/>
      <c r="J42" s="275"/>
      <c r="K42" s="275"/>
      <c r="L42" s="275"/>
      <c r="M42" s="282"/>
    </row>
    <row r="43" spans="1:13" s="276" customFormat="1" ht="16.5" x14ac:dyDescent="0.25">
      <c r="A43" s="273"/>
      <c r="B43" s="273"/>
      <c r="C43" s="294"/>
      <c r="D43" s="273"/>
      <c r="E43" s="273"/>
      <c r="F43" s="274"/>
      <c r="G43" s="275"/>
      <c r="H43" s="275"/>
      <c r="I43" s="275"/>
      <c r="J43" s="275"/>
      <c r="K43" s="275"/>
      <c r="L43" s="275"/>
      <c r="M43" s="283"/>
    </row>
    <row r="44" spans="1:13" s="276" customFormat="1" ht="16.5" x14ac:dyDescent="0.25">
      <c r="A44" s="273"/>
      <c r="B44" s="273"/>
      <c r="C44" s="294"/>
      <c r="D44" s="273"/>
      <c r="E44" s="273"/>
      <c r="F44" s="274"/>
      <c r="G44" s="275"/>
      <c r="H44" s="275"/>
      <c r="I44" s="275"/>
      <c r="J44" s="275"/>
      <c r="K44" s="275"/>
      <c r="L44" s="275"/>
      <c r="M44" s="283"/>
    </row>
    <row r="45" spans="1:13" s="276" customFormat="1" ht="16.5" x14ac:dyDescent="0.25">
      <c r="A45" s="273"/>
      <c r="B45" s="273"/>
      <c r="C45" s="294"/>
      <c r="D45" s="273"/>
      <c r="E45" s="273"/>
      <c r="F45" s="274"/>
      <c r="G45" s="275"/>
      <c r="H45" s="275"/>
      <c r="I45" s="275"/>
      <c r="J45" s="275"/>
      <c r="K45" s="275"/>
      <c r="L45" s="275"/>
      <c r="M45" s="275"/>
    </row>
    <row r="46" spans="1:13" s="276" customFormat="1" ht="16.5" x14ac:dyDescent="0.25">
      <c r="A46" s="273"/>
      <c r="B46" s="273"/>
      <c r="C46" s="294"/>
      <c r="D46" s="273"/>
      <c r="E46" s="273"/>
      <c r="F46" s="274"/>
      <c r="G46" s="275"/>
      <c r="H46" s="275"/>
      <c r="I46" s="275"/>
      <c r="J46" s="275"/>
      <c r="K46" s="275"/>
      <c r="L46" s="275"/>
      <c r="M46" s="275"/>
    </row>
    <row r="47" spans="1:13" s="276" customFormat="1" ht="16.5" x14ac:dyDescent="0.25">
      <c r="A47" s="273"/>
      <c r="B47" s="273"/>
      <c r="C47" s="294"/>
      <c r="D47" s="273"/>
      <c r="E47" s="273"/>
      <c r="F47" s="274"/>
      <c r="G47" s="275"/>
      <c r="H47" s="275"/>
      <c r="I47" s="275"/>
      <c r="J47" s="275"/>
      <c r="K47" s="275"/>
      <c r="L47" s="275"/>
      <c r="M47" s="275"/>
    </row>
    <row r="48" spans="1:13" s="276" customFormat="1" ht="16.5" x14ac:dyDescent="0.25">
      <c r="A48" s="273"/>
      <c r="B48" s="273"/>
      <c r="C48" s="294"/>
      <c r="D48" s="273"/>
      <c r="E48" s="273"/>
      <c r="F48" s="274"/>
      <c r="G48" s="275"/>
      <c r="H48" s="275"/>
      <c r="I48" s="275"/>
      <c r="J48" s="275"/>
      <c r="K48" s="275"/>
      <c r="L48" s="275"/>
      <c r="M48" s="275"/>
    </row>
    <row r="49" spans="1:13" s="276" customFormat="1" ht="16.5" x14ac:dyDescent="0.25">
      <c r="A49" s="273"/>
      <c r="B49" s="273"/>
      <c r="C49" s="294"/>
      <c r="D49" s="273"/>
      <c r="E49" s="273"/>
      <c r="F49" s="274"/>
      <c r="G49" s="275"/>
      <c r="H49" s="275"/>
      <c r="I49" s="275"/>
      <c r="J49" s="275"/>
      <c r="K49" s="275"/>
      <c r="L49" s="275"/>
      <c r="M49" s="275"/>
    </row>
    <row r="50" spans="1:13" s="276" customFormat="1" ht="16.5" x14ac:dyDescent="0.25">
      <c r="A50" s="273"/>
      <c r="B50" s="273"/>
      <c r="C50" s="294"/>
      <c r="D50" s="273"/>
      <c r="E50" s="273"/>
      <c r="F50" s="274"/>
      <c r="G50" s="275"/>
      <c r="H50" s="275"/>
      <c r="I50" s="275"/>
      <c r="J50" s="275"/>
      <c r="K50" s="275"/>
      <c r="L50" s="275"/>
      <c r="M50" s="275"/>
    </row>
    <row r="51" spans="1:13" s="276" customFormat="1" ht="16.5" x14ac:dyDescent="0.25">
      <c r="A51" s="273"/>
      <c r="B51" s="273"/>
      <c r="C51" s="294"/>
      <c r="D51" s="273"/>
      <c r="E51" s="273"/>
      <c r="F51" s="274"/>
      <c r="G51" s="275"/>
      <c r="H51" s="275"/>
      <c r="I51" s="275"/>
      <c r="J51" s="275"/>
      <c r="K51" s="275"/>
      <c r="L51" s="275"/>
      <c r="M51" s="275"/>
    </row>
    <row r="52" spans="1:13" s="276" customFormat="1" ht="16.5" x14ac:dyDescent="0.25">
      <c r="A52" s="273"/>
      <c r="B52" s="273"/>
      <c r="C52" s="294"/>
      <c r="D52" s="273"/>
      <c r="E52" s="273"/>
      <c r="F52" s="274"/>
      <c r="G52" s="275"/>
      <c r="H52" s="275"/>
      <c r="I52" s="275"/>
      <c r="J52" s="275"/>
      <c r="K52" s="275"/>
      <c r="L52" s="275"/>
      <c r="M52" s="275"/>
    </row>
    <row r="53" spans="1:13" s="276" customFormat="1" ht="16.5" x14ac:dyDescent="0.25">
      <c r="A53" s="273"/>
      <c r="B53" s="273"/>
      <c r="C53" s="294"/>
      <c r="D53" s="273"/>
      <c r="E53" s="273"/>
      <c r="F53" s="274"/>
      <c r="G53" s="275"/>
      <c r="H53" s="275"/>
      <c r="I53" s="275"/>
      <c r="J53" s="275"/>
      <c r="K53" s="275"/>
      <c r="L53" s="275"/>
      <c r="M53" s="275"/>
    </row>
    <row r="54" spans="1:13" s="276" customFormat="1" ht="16.5" x14ac:dyDescent="0.25">
      <c r="A54" s="273"/>
      <c r="B54" s="273"/>
      <c r="C54" s="294"/>
      <c r="D54" s="273"/>
      <c r="E54" s="273"/>
      <c r="F54" s="274"/>
      <c r="G54" s="275"/>
      <c r="H54" s="275"/>
      <c r="I54" s="275"/>
      <c r="J54" s="275"/>
      <c r="K54" s="275"/>
      <c r="L54" s="275"/>
      <c r="M54" s="275"/>
    </row>
    <row r="55" spans="1:13" s="276" customFormat="1" ht="16.5" x14ac:dyDescent="0.25">
      <c r="A55" s="273"/>
      <c r="B55" s="273"/>
      <c r="C55" s="294"/>
      <c r="D55" s="273"/>
      <c r="E55" s="273"/>
      <c r="F55" s="274"/>
      <c r="G55" s="275"/>
      <c r="H55" s="275"/>
      <c r="I55" s="275"/>
      <c r="J55" s="275"/>
      <c r="K55" s="275"/>
      <c r="L55" s="275"/>
      <c r="M55" s="275"/>
    </row>
    <row r="56" spans="1:13" s="276" customFormat="1" ht="16.5" x14ac:dyDescent="0.25">
      <c r="A56" s="273"/>
      <c r="B56" s="273"/>
      <c r="C56" s="294"/>
      <c r="D56" s="273"/>
      <c r="E56" s="273"/>
      <c r="F56" s="274"/>
      <c r="G56" s="275"/>
      <c r="H56" s="275"/>
      <c r="I56" s="275"/>
      <c r="J56" s="275"/>
      <c r="K56" s="275"/>
      <c r="L56" s="275"/>
      <c r="M56" s="275"/>
    </row>
    <row r="57" spans="1:13" s="276" customFormat="1" ht="16.5" x14ac:dyDescent="0.25">
      <c r="A57" s="273"/>
      <c r="B57" s="273"/>
      <c r="C57" s="294"/>
      <c r="D57" s="273"/>
      <c r="E57" s="273"/>
      <c r="F57" s="274"/>
      <c r="G57" s="275"/>
      <c r="H57" s="275"/>
      <c r="I57" s="275"/>
      <c r="J57" s="275"/>
      <c r="K57" s="275"/>
      <c r="L57" s="275"/>
      <c r="M57" s="275"/>
    </row>
    <row r="58" spans="1:13" s="276" customFormat="1" ht="16.5" x14ac:dyDescent="0.25">
      <c r="A58" s="273"/>
      <c r="B58" s="273"/>
      <c r="C58" s="294"/>
      <c r="D58" s="273"/>
      <c r="E58" s="273"/>
      <c r="F58" s="274"/>
      <c r="G58" s="275"/>
      <c r="H58" s="275"/>
      <c r="I58" s="275"/>
      <c r="J58" s="275"/>
      <c r="K58" s="275"/>
      <c r="L58" s="275"/>
      <c r="M58" s="275"/>
    </row>
    <row r="59" spans="1:13" s="276" customFormat="1" ht="16.5" x14ac:dyDescent="0.25">
      <c r="A59" s="273"/>
      <c r="B59" s="273"/>
      <c r="C59" s="294"/>
      <c r="D59" s="273"/>
      <c r="E59" s="273"/>
      <c r="F59" s="274"/>
      <c r="G59" s="275"/>
      <c r="H59" s="275"/>
      <c r="I59" s="275"/>
      <c r="J59" s="275"/>
      <c r="K59" s="275"/>
      <c r="L59" s="275"/>
      <c r="M59" s="275"/>
    </row>
    <row r="60" spans="1:13" s="276" customFormat="1" ht="16.5" x14ac:dyDescent="0.25">
      <c r="A60" s="273"/>
      <c r="B60" s="273"/>
      <c r="C60" s="294"/>
      <c r="D60" s="273"/>
      <c r="E60" s="273"/>
      <c r="F60" s="274"/>
      <c r="G60" s="275"/>
      <c r="H60" s="275"/>
      <c r="I60" s="275"/>
      <c r="J60" s="275"/>
      <c r="K60" s="275"/>
      <c r="L60" s="275"/>
      <c r="M60" s="275"/>
    </row>
    <row r="61" spans="1:13" s="276" customFormat="1" ht="16.5" x14ac:dyDescent="0.25">
      <c r="A61" s="273"/>
      <c r="B61" s="273"/>
      <c r="C61" s="294"/>
      <c r="D61" s="273"/>
      <c r="E61" s="273"/>
      <c r="F61" s="274"/>
      <c r="G61" s="275"/>
      <c r="H61" s="275"/>
      <c r="I61" s="275"/>
      <c r="J61" s="275"/>
      <c r="K61" s="275"/>
      <c r="L61" s="275"/>
      <c r="M61" s="275"/>
    </row>
    <row r="62" spans="1:13" s="276" customFormat="1" ht="16.5" x14ac:dyDescent="0.25">
      <c r="A62" s="273"/>
      <c r="B62" s="273"/>
      <c r="C62" s="294"/>
      <c r="D62" s="273"/>
      <c r="E62" s="273"/>
      <c r="F62" s="274"/>
      <c r="G62" s="275"/>
      <c r="H62" s="275"/>
      <c r="I62" s="275"/>
      <c r="J62" s="275"/>
      <c r="K62" s="275"/>
      <c r="L62" s="275"/>
      <c r="M62" s="275"/>
    </row>
    <row r="63" spans="1:13" s="276" customFormat="1" ht="16.5" x14ac:dyDescent="0.25">
      <c r="A63" s="273"/>
      <c r="B63" s="273"/>
      <c r="C63" s="294"/>
      <c r="D63" s="273"/>
      <c r="E63" s="273"/>
      <c r="F63" s="274"/>
      <c r="G63" s="275"/>
      <c r="H63" s="275"/>
      <c r="I63" s="275"/>
      <c r="J63" s="275"/>
      <c r="K63" s="275"/>
      <c r="L63" s="275"/>
      <c r="M63" s="275"/>
    </row>
    <row r="64" spans="1:13" s="276" customFormat="1" ht="16.5" x14ac:dyDescent="0.25">
      <c r="A64" s="273"/>
      <c r="B64" s="273"/>
      <c r="C64" s="294"/>
      <c r="D64" s="273"/>
      <c r="E64" s="273"/>
      <c r="F64" s="274"/>
      <c r="G64" s="275"/>
      <c r="H64" s="275"/>
      <c r="I64" s="275"/>
      <c r="J64" s="275"/>
      <c r="K64" s="275"/>
      <c r="L64" s="275"/>
      <c r="M64" s="275"/>
    </row>
    <row r="65" spans="1:13" s="276" customFormat="1" ht="16.5" x14ac:dyDescent="0.25">
      <c r="A65" s="273"/>
      <c r="B65" s="273"/>
      <c r="C65" s="294"/>
      <c r="D65" s="273"/>
      <c r="E65" s="273"/>
      <c r="F65" s="274"/>
      <c r="G65" s="275"/>
      <c r="H65" s="275"/>
      <c r="I65" s="275"/>
      <c r="J65" s="275"/>
      <c r="K65" s="275"/>
      <c r="L65" s="275"/>
      <c r="M65" s="275"/>
    </row>
    <row r="66" spans="1:13" s="276" customFormat="1" ht="16.5" x14ac:dyDescent="0.25">
      <c r="A66" s="273"/>
      <c r="B66" s="273"/>
      <c r="C66" s="294"/>
      <c r="D66" s="273"/>
      <c r="E66" s="273"/>
      <c r="F66" s="274"/>
      <c r="G66" s="275"/>
      <c r="H66" s="275"/>
      <c r="I66" s="275"/>
      <c r="J66" s="275"/>
      <c r="K66" s="275"/>
      <c r="L66" s="275"/>
      <c r="M66" s="275"/>
    </row>
    <row r="67" spans="1:13" s="276" customFormat="1" ht="16.5" x14ac:dyDescent="0.25">
      <c r="A67" s="273"/>
      <c r="B67" s="273"/>
      <c r="C67" s="294"/>
      <c r="D67" s="273"/>
      <c r="E67" s="273"/>
      <c r="F67" s="274"/>
      <c r="G67" s="275"/>
      <c r="H67" s="275"/>
      <c r="I67" s="275"/>
      <c r="J67" s="275"/>
      <c r="K67" s="275"/>
      <c r="L67" s="275"/>
      <c r="M67" s="275"/>
    </row>
    <row r="68" spans="1:13" s="276" customFormat="1" ht="16.5" x14ac:dyDescent="0.25">
      <c r="A68" s="273"/>
      <c r="B68" s="273"/>
      <c r="C68" s="294"/>
      <c r="D68" s="273"/>
      <c r="E68" s="273"/>
      <c r="F68" s="274"/>
      <c r="G68" s="275"/>
      <c r="H68" s="275"/>
      <c r="I68" s="275"/>
      <c r="J68" s="275"/>
      <c r="K68" s="275"/>
      <c r="L68" s="275"/>
      <c r="M68" s="275"/>
    </row>
    <row r="69" spans="1:13" s="276" customFormat="1" ht="16.5" x14ac:dyDescent="0.25">
      <c r="A69" s="273"/>
      <c r="B69" s="273"/>
      <c r="C69" s="294"/>
      <c r="D69" s="273"/>
      <c r="E69" s="273"/>
      <c r="F69" s="274"/>
      <c r="G69" s="275"/>
      <c r="H69" s="275"/>
      <c r="I69" s="275"/>
      <c r="J69" s="275"/>
      <c r="K69" s="275"/>
      <c r="L69" s="275"/>
      <c r="M69" s="275"/>
    </row>
    <row r="70" spans="1:13" s="276" customFormat="1" ht="16.5" x14ac:dyDescent="0.25">
      <c r="A70" s="273"/>
      <c r="B70" s="273"/>
      <c r="C70" s="294"/>
      <c r="D70" s="273"/>
      <c r="E70" s="273"/>
      <c r="F70" s="274"/>
      <c r="G70" s="275"/>
      <c r="H70" s="275"/>
      <c r="I70" s="275"/>
      <c r="J70" s="275"/>
      <c r="K70" s="275"/>
      <c r="L70" s="275"/>
      <c r="M70" s="275"/>
    </row>
    <row r="71" spans="1:13" s="276" customFormat="1" ht="16.5" x14ac:dyDescent="0.25">
      <c r="A71" s="273"/>
      <c r="B71" s="273"/>
      <c r="C71" s="294"/>
      <c r="D71" s="273"/>
      <c r="E71" s="273"/>
      <c r="F71" s="274"/>
      <c r="G71" s="275"/>
      <c r="H71" s="275"/>
      <c r="I71" s="275"/>
      <c r="J71" s="275"/>
      <c r="K71" s="275"/>
      <c r="L71" s="275"/>
      <c r="M71" s="275"/>
    </row>
    <row r="72" spans="1:13" s="276" customFormat="1" ht="16.5" x14ac:dyDescent="0.25">
      <c r="A72" s="273"/>
      <c r="B72" s="273"/>
      <c r="C72" s="294"/>
      <c r="D72" s="273"/>
      <c r="E72" s="273"/>
      <c r="F72" s="274"/>
      <c r="G72" s="275"/>
      <c r="H72" s="275"/>
      <c r="I72" s="275"/>
      <c r="J72" s="275"/>
      <c r="K72" s="275"/>
      <c r="L72" s="275"/>
      <c r="M72" s="275"/>
    </row>
    <row r="73" spans="1:13" s="276" customFormat="1" ht="16.5" x14ac:dyDescent="0.25">
      <c r="A73" s="273"/>
      <c r="B73" s="273"/>
      <c r="C73" s="294"/>
      <c r="D73" s="273"/>
      <c r="E73" s="273"/>
      <c r="F73" s="274"/>
      <c r="G73" s="275"/>
      <c r="H73" s="275"/>
      <c r="I73" s="275"/>
      <c r="J73" s="275"/>
      <c r="K73" s="275"/>
      <c r="L73" s="275"/>
      <c r="M73" s="275"/>
    </row>
    <row r="74" spans="1:13" s="276" customFormat="1" ht="16.5" x14ac:dyDescent="0.25">
      <c r="A74" s="273"/>
      <c r="B74" s="273"/>
      <c r="C74" s="294"/>
      <c r="D74" s="273"/>
      <c r="E74" s="273"/>
      <c r="F74" s="274"/>
      <c r="G74" s="275"/>
      <c r="H74" s="275"/>
      <c r="I74" s="275"/>
      <c r="J74" s="275"/>
      <c r="K74" s="275"/>
      <c r="L74" s="275"/>
      <c r="M74" s="275"/>
    </row>
    <row r="75" spans="1:13" s="276" customFormat="1" ht="16.5" x14ac:dyDescent="0.25">
      <c r="A75" s="273"/>
      <c r="B75" s="273"/>
      <c r="C75" s="294"/>
      <c r="D75" s="273"/>
      <c r="E75" s="273"/>
      <c r="F75" s="274"/>
      <c r="G75" s="275"/>
      <c r="H75" s="275"/>
      <c r="I75" s="275"/>
      <c r="J75" s="275"/>
      <c r="K75" s="275"/>
      <c r="L75" s="275"/>
      <c r="M75" s="275"/>
    </row>
    <row r="76" spans="1:13" s="276" customFormat="1" ht="16.5" x14ac:dyDescent="0.25">
      <c r="A76" s="273"/>
      <c r="B76" s="273"/>
      <c r="C76" s="294"/>
      <c r="D76" s="273"/>
      <c r="E76" s="273"/>
      <c r="F76" s="274"/>
      <c r="G76" s="275"/>
      <c r="H76" s="275"/>
      <c r="I76" s="275"/>
      <c r="J76" s="275"/>
      <c r="K76" s="275"/>
      <c r="L76" s="275"/>
      <c r="M76" s="275"/>
    </row>
    <row r="77" spans="1:13" s="276" customFormat="1" ht="16.5" x14ac:dyDescent="0.25">
      <c r="A77" s="273"/>
      <c r="B77" s="273"/>
      <c r="C77" s="294"/>
      <c r="D77" s="273"/>
      <c r="E77" s="273"/>
      <c r="F77" s="274"/>
      <c r="G77" s="275"/>
      <c r="H77" s="275"/>
      <c r="I77" s="275"/>
      <c r="J77" s="275"/>
      <c r="K77" s="275"/>
      <c r="L77" s="275"/>
      <c r="M77" s="275"/>
    </row>
    <row r="78" spans="1:13" s="276" customFormat="1" ht="16.5" x14ac:dyDescent="0.25">
      <c r="A78" s="273"/>
      <c r="B78" s="273"/>
      <c r="C78" s="294"/>
      <c r="D78" s="273"/>
      <c r="E78" s="273"/>
      <c r="F78" s="274"/>
      <c r="G78" s="275"/>
      <c r="H78" s="275"/>
      <c r="I78" s="275"/>
      <c r="J78" s="275"/>
      <c r="K78" s="275"/>
      <c r="L78" s="275"/>
      <c r="M78" s="275"/>
    </row>
    <row r="79" spans="1:13" s="276" customFormat="1" ht="16.5" x14ac:dyDescent="0.25">
      <c r="A79" s="273"/>
      <c r="B79" s="273"/>
      <c r="C79" s="294"/>
      <c r="D79" s="273"/>
      <c r="E79" s="273"/>
      <c r="F79" s="274"/>
      <c r="G79" s="275"/>
      <c r="H79" s="275"/>
      <c r="I79" s="275"/>
      <c r="J79" s="275"/>
      <c r="K79" s="275"/>
      <c r="L79" s="275"/>
      <c r="M79" s="275"/>
    </row>
    <row r="80" spans="1:13" s="276" customFormat="1" ht="16.5" x14ac:dyDescent="0.25">
      <c r="A80" s="273"/>
      <c r="B80" s="273"/>
      <c r="C80" s="294"/>
      <c r="D80" s="273"/>
      <c r="E80" s="273"/>
      <c r="F80" s="274"/>
      <c r="G80" s="275"/>
      <c r="H80" s="275"/>
      <c r="I80" s="275"/>
      <c r="J80" s="275"/>
      <c r="K80" s="275"/>
      <c r="L80" s="275"/>
      <c r="M80" s="275"/>
    </row>
    <row r="81" spans="1:13" s="276" customFormat="1" ht="16.5" x14ac:dyDescent="0.25">
      <c r="A81" s="273"/>
      <c r="B81" s="273"/>
      <c r="C81" s="294"/>
      <c r="D81" s="273"/>
      <c r="E81" s="273"/>
      <c r="F81" s="274"/>
      <c r="G81" s="275"/>
      <c r="H81" s="275"/>
      <c r="I81" s="275"/>
      <c r="J81" s="275"/>
      <c r="K81" s="275"/>
      <c r="L81" s="275"/>
      <c r="M81" s="275"/>
    </row>
    <row r="82" spans="1:13" s="276" customFormat="1" ht="16.5" x14ac:dyDescent="0.25">
      <c r="A82" s="273"/>
      <c r="B82" s="273"/>
      <c r="C82" s="294"/>
      <c r="D82" s="273"/>
      <c r="E82" s="273"/>
      <c r="F82" s="274"/>
      <c r="G82" s="275"/>
      <c r="H82" s="275"/>
      <c r="I82" s="275"/>
      <c r="J82" s="275"/>
      <c r="K82" s="275"/>
      <c r="L82" s="275"/>
      <c r="M82" s="275"/>
    </row>
    <row r="83" spans="1:13" s="276" customFormat="1" ht="16.5" x14ac:dyDescent="0.25">
      <c r="A83" s="273"/>
      <c r="B83" s="273"/>
      <c r="C83" s="294"/>
      <c r="D83" s="273"/>
      <c r="E83" s="273"/>
      <c r="F83" s="274"/>
      <c r="G83" s="275"/>
      <c r="H83" s="275"/>
      <c r="I83" s="275"/>
      <c r="J83" s="275"/>
      <c r="K83" s="275"/>
      <c r="L83" s="275"/>
      <c r="M83" s="275"/>
    </row>
    <row r="84" spans="1:13" s="276" customFormat="1" ht="16.5" x14ac:dyDescent="0.25">
      <c r="A84" s="273"/>
      <c r="B84" s="273"/>
      <c r="C84" s="294"/>
      <c r="D84" s="273"/>
      <c r="E84" s="273"/>
      <c r="F84" s="274"/>
      <c r="G84" s="275"/>
      <c r="H84" s="275"/>
      <c r="I84" s="275"/>
      <c r="J84" s="275"/>
      <c r="K84" s="275"/>
      <c r="L84" s="275"/>
      <c r="M84" s="275"/>
    </row>
    <row r="85" spans="1:13" s="276" customFormat="1" ht="16.5" x14ac:dyDescent="0.25">
      <c r="A85" s="273"/>
      <c r="B85" s="273"/>
      <c r="C85" s="294"/>
      <c r="D85" s="273"/>
      <c r="E85" s="273"/>
      <c r="F85" s="274"/>
      <c r="G85" s="275"/>
      <c r="H85" s="275"/>
      <c r="I85" s="275"/>
      <c r="J85" s="275"/>
      <c r="K85" s="275"/>
      <c r="L85" s="275"/>
      <c r="M85" s="275"/>
    </row>
    <row r="86" spans="1:13" s="276" customFormat="1" ht="16.5" x14ac:dyDescent="0.25">
      <c r="A86" s="273"/>
      <c r="B86" s="273"/>
      <c r="C86" s="294"/>
      <c r="D86" s="273"/>
      <c r="E86" s="273"/>
      <c r="F86" s="274"/>
      <c r="G86" s="275"/>
      <c r="H86" s="275"/>
      <c r="I86" s="275"/>
      <c r="J86" s="275"/>
      <c r="K86" s="275"/>
      <c r="L86" s="275"/>
      <c r="M86" s="275"/>
    </row>
    <row r="87" spans="1:13" s="276" customFormat="1" ht="16.5" x14ac:dyDescent="0.25">
      <c r="A87" s="273"/>
      <c r="B87" s="273"/>
      <c r="C87" s="294"/>
      <c r="D87" s="273"/>
      <c r="E87" s="273"/>
      <c r="F87" s="274"/>
      <c r="G87" s="275"/>
      <c r="H87" s="275"/>
      <c r="I87" s="275"/>
      <c r="J87" s="275"/>
      <c r="K87" s="275"/>
      <c r="L87" s="275"/>
      <c r="M87" s="275"/>
    </row>
    <row r="88" spans="1:13" s="276" customFormat="1" ht="16.5" x14ac:dyDescent="0.25">
      <c r="A88" s="273"/>
      <c r="B88" s="273"/>
      <c r="C88" s="294"/>
      <c r="D88" s="273"/>
      <c r="E88" s="273"/>
      <c r="F88" s="274"/>
      <c r="G88" s="275"/>
      <c r="H88" s="275"/>
      <c r="I88" s="275"/>
      <c r="J88" s="275"/>
      <c r="K88" s="275"/>
      <c r="L88" s="275"/>
      <c r="M88" s="275"/>
    </row>
    <row r="89" spans="1:13" s="276" customFormat="1" ht="16.5" x14ac:dyDescent="0.25">
      <c r="A89" s="273"/>
      <c r="B89" s="273"/>
      <c r="C89" s="294"/>
      <c r="D89" s="273"/>
      <c r="E89" s="273"/>
      <c r="F89" s="274"/>
      <c r="G89" s="275"/>
      <c r="H89" s="275"/>
      <c r="I89" s="275"/>
      <c r="J89" s="275"/>
      <c r="K89" s="275"/>
      <c r="L89" s="275"/>
      <c r="M89" s="275"/>
    </row>
    <row r="90" spans="1:13" s="276" customFormat="1" ht="16.5" x14ac:dyDescent="0.25">
      <c r="A90" s="273"/>
      <c r="B90" s="273"/>
      <c r="C90" s="294"/>
      <c r="D90" s="273"/>
      <c r="E90" s="273"/>
      <c r="F90" s="274"/>
      <c r="G90" s="275"/>
      <c r="H90" s="275"/>
      <c r="I90" s="275"/>
      <c r="J90" s="275"/>
      <c r="K90" s="275"/>
      <c r="L90" s="275"/>
      <c r="M90" s="275"/>
    </row>
    <row r="91" spans="1:13" s="276" customFormat="1" ht="16.5" x14ac:dyDescent="0.25">
      <c r="A91" s="273"/>
      <c r="B91" s="273"/>
      <c r="C91" s="294"/>
      <c r="D91" s="273"/>
      <c r="E91" s="273"/>
      <c r="F91" s="274"/>
      <c r="G91" s="275"/>
      <c r="H91" s="275"/>
      <c r="I91" s="275"/>
      <c r="J91" s="275"/>
      <c r="K91" s="275"/>
      <c r="L91" s="275"/>
      <c r="M91" s="275"/>
    </row>
    <row r="92" spans="1:13" s="276" customFormat="1" ht="16.5" x14ac:dyDescent="0.25">
      <c r="A92" s="273"/>
      <c r="B92" s="273"/>
      <c r="C92" s="294"/>
      <c r="D92" s="273"/>
      <c r="E92" s="273"/>
      <c r="F92" s="274"/>
      <c r="G92" s="275"/>
      <c r="H92" s="275"/>
      <c r="I92" s="275"/>
      <c r="J92" s="275"/>
      <c r="K92" s="275"/>
      <c r="L92" s="275"/>
      <c r="M92" s="275"/>
    </row>
    <row r="93" spans="1:13" s="276" customFormat="1" ht="16.5" x14ac:dyDescent="0.25">
      <c r="A93" s="273"/>
      <c r="B93" s="273"/>
      <c r="C93" s="294"/>
      <c r="D93" s="273"/>
      <c r="E93" s="273"/>
      <c r="F93" s="274"/>
      <c r="G93" s="275"/>
      <c r="H93" s="275"/>
      <c r="I93" s="275"/>
      <c r="J93" s="275"/>
      <c r="K93" s="275"/>
      <c r="L93" s="275"/>
      <c r="M93" s="275"/>
    </row>
    <row r="94" spans="1:13" s="276" customFormat="1" ht="16.5" x14ac:dyDescent="0.25">
      <c r="A94" s="273"/>
      <c r="B94" s="273"/>
      <c r="C94" s="294"/>
      <c r="D94" s="273"/>
      <c r="E94" s="273"/>
      <c r="F94" s="274"/>
      <c r="G94" s="275"/>
      <c r="H94" s="275"/>
      <c r="I94" s="275"/>
      <c r="J94" s="275"/>
      <c r="K94" s="275"/>
      <c r="L94" s="275"/>
      <c r="M94" s="275"/>
    </row>
    <row r="95" spans="1:13" s="276" customFormat="1" ht="16.5" x14ac:dyDescent="0.25">
      <c r="A95" s="273"/>
      <c r="B95" s="273"/>
      <c r="C95" s="294"/>
      <c r="D95" s="273"/>
      <c r="E95" s="273"/>
      <c r="F95" s="274"/>
      <c r="G95" s="275"/>
      <c r="H95" s="275"/>
      <c r="I95" s="275"/>
      <c r="J95" s="275"/>
      <c r="K95" s="275"/>
      <c r="L95" s="275"/>
      <c r="M95" s="275"/>
    </row>
    <row r="96" spans="1:13" s="276" customFormat="1" ht="16.5" x14ac:dyDescent="0.25">
      <c r="A96" s="273"/>
      <c r="B96" s="273"/>
      <c r="C96" s="294"/>
      <c r="D96" s="273"/>
      <c r="E96" s="273"/>
      <c r="F96" s="274"/>
      <c r="G96" s="275"/>
      <c r="H96" s="275"/>
      <c r="I96" s="275"/>
      <c r="J96" s="275"/>
      <c r="K96" s="275"/>
      <c r="L96" s="275"/>
      <c r="M96" s="275"/>
    </row>
    <row r="97" spans="1:13" s="276" customFormat="1" ht="16.5" x14ac:dyDescent="0.25">
      <c r="A97" s="273"/>
      <c r="B97" s="273"/>
      <c r="C97" s="294"/>
      <c r="D97" s="273"/>
      <c r="E97" s="273"/>
      <c r="F97" s="274"/>
      <c r="G97" s="275"/>
      <c r="H97" s="275"/>
      <c r="I97" s="275"/>
      <c r="J97" s="275"/>
      <c r="K97" s="275"/>
      <c r="L97" s="275"/>
      <c r="M97" s="275"/>
    </row>
    <row r="98" spans="1:13" s="276" customFormat="1" ht="16.5" x14ac:dyDescent="0.25">
      <c r="A98" s="273"/>
      <c r="B98" s="273"/>
      <c r="C98" s="294"/>
      <c r="D98" s="273"/>
      <c r="E98" s="273"/>
      <c r="F98" s="274"/>
      <c r="G98" s="275"/>
      <c r="H98" s="275"/>
      <c r="I98" s="275"/>
      <c r="J98" s="275"/>
      <c r="K98" s="275"/>
      <c r="L98" s="275"/>
      <c r="M98" s="275"/>
    </row>
    <row r="99" spans="1:13" s="276" customFormat="1" ht="16.5" x14ac:dyDescent="0.25">
      <c r="A99" s="273"/>
      <c r="B99" s="273"/>
      <c r="C99" s="294"/>
      <c r="D99" s="273"/>
      <c r="E99" s="273"/>
      <c r="F99" s="274"/>
      <c r="G99" s="275"/>
      <c r="H99" s="275"/>
      <c r="I99" s="275"/>
      <c r="J99" s="275"/>
      <c r="K99" s="275"/>
      <c r="L99" s="275"/>
      <c r="M99" s="275"/>
    </row>
    <row r="100" spans="1:13" s="276" customFormat="1" ht="16.5" x14ac:dyDescent="0.25">
      <c r="A100" s="273"/>
      <c r="B100" s="273"/>
      <c r="C100" s="294"/>
      <c r="D100" s="273"/>
      <c r="E100" s="273"/>
      <c r="F100" s="274"/>
      <c r="G100" s="275"/>
      <c r="H100" s="275"/>
      <c r="I100" s="275"/>
      <c r="J100" s="275"/>
      <c r="K100" s="275"/>
      <c r="L100" s="275"/>
      <c r="M100" s="275"/>
    </row>
    <row r="101" spans="1:13" s="276" customFormat="1" ht="16.5" x14ac:dyDescent="0.25">
      <c r="A101" s="273"/>
      <c r="B101" s="273"/>
      <c r="C101" s="294"/>
      <c r="D101" s="273"/>
      <c r="E101" s="273"/>
      <c r="F101" s="274"/>
      <c r="G101" s="275"/>
      <c r="H101" s="275"/>
      <c r="I101" s="275"/>
      <c r="J101" s="275"/>
      <c r="K101" s="275"/>
      <c r="L101" s="275"/>
      <c r="M101" s="275"/>
    </row>
    <row r="102" spans="1:13" s="276" customFormat="1" ht="16.5" x14ac:dyDescent="0.25">
      <c r="A102" s="273"/>
      <c r="B102" s="273"/>
      <c r="C102" s="294"/>
      <c r="D102" s="273"/>
      <c r="E102" s="273"/>
      <c r="F102" s="274"/>
      <c r="G102" s="275"/>
      <c r="H102" s="275"/>
      <c r="I102" s="275"/>
      <c r="J102" s="275"/>
      <c r="K102" s="275"/>
      <c r="L102" s="275"/>
      <c r="M102" s="275"/>
    </row>
    <row r="103" spans="1:13" s="276" customFormat="1" ht="16.5" x14ac:dyDescent="0.25">
      <c r="A103" s="273"/>
      <c r="B103" s="273"/>
      <c r="C103" s="294"/>
      <c r="D103" s="273"/>
      <c r="E103" s="273"/>
      <c r="F103" s="274"/>
      <c r="G103" s="275"/>
      <c r="H103" s="275"/>
      <c r="I103" s="275"/>
      <c r="J103" s="275"/>
      <c r="K103" s="275"/>
      <c r="L103" s="275"/>
      <c r="M103" s="275"/>
    </row>
    <row r="104" spans="1:13" s="276" customFormat="1" ht="16.5" x14ac:dyDescent="0.25">
      <c r="A104" s="273"/>
      <c r="B104" s="273"/>
      <c r="C104" s="294"/>
      <c r="D104" s="273"/>
      <c r="E104" s="273"/>
      <c r="F104" s="274"/>
      <c r="G104" s="275"/>
      <c r="H104" s="275"/>
      <c r="I104" s="275"/>
      <c r="J104" s="275"/>
      <c r="K104" s="275"/>
      <c r="L104" s="275"/>
      <c r="M104" s="275"/>
    </row>
    <row r="105" spans="1:13" s="276" customFormat="1" ht="16.5" x14ac:dyDescent="0.25">
      <c r="A105" s="273"/>
      <c r="B105" s="273"/>
      <c r="C105" s="294"/>
      <c r="D105" s="273"/>
      <c r="E105" s="273"/>
      <c r="F105" s="274"/>
      <c r="G105" s="275"/>
      <c r="H105" s="275"/>
      <c r="I105" s="275"/>
      <c r="J105" s="275"/>
      <c r="K105" s="275"/>
      <c r="L105" s="275"/>
      <c r="M105" s="275"/>
    </row>
    <row r="106" spans="1:13" s="276" customFormat="1" ht="16.5" x14ac:dyDescent="0.25">
      <c r="A106" s="273"/>
      <c r="B106" s="273"/>
      <c r="C106" s="294"/>
      <c r="D106" s="273"/>
      <c r="E106" s="273"/>
      <c r="F106" s="274"/>
      <c r="G106" s="275"/>
      <c r="H106" s="275"/>
      <c r="I106" s="275"/>
      <c r="J106" s="275"/>
      <c r="K106" s="275"/>
      <c r="L106" s="275"/>
      <c r="M106" s="275"/>
    </row>
    <row r="107" spans="1:13" s="276" customFormat="1" ht="16.5" x14ac:dyDescent="0.25">
      <c r="A107" s="273"/>
      <c r="B107" s="273"/>
      <c r="C107" s="294"/>
      <c r="D107" s="273"/>
      <c r="E107" s="273"/>
      <c r="F107" s="274"/>
      <c r="G107" s="275"/>
      <c r="H107" s="275"/>
      <c r="I107" s="275"/>
      <c r="J107" s="275"/>
      <c r="K107" s="275"/>
      <c r="L107" s="275"/>
      <c r="M107" s="275"/>
    </row>
    <row r="108" spans="1:13" s="276" customFormat="1" ht="16.5" x14ac:dyDescent="0.25">
      <c r="A108" s="273"/>
      <c r="B108" s="273"/>
      <c r="C108" s="294"/>
      <c r="D108" s="273"/>
      <c r="E108" s="273"/>
      <c r="F108" s="274"/>
      <c r="G108" s="275"/>
      <c r="H108" s="275"/>
      <c r="I108" s="275"/>
      <c r="J108" s="275"/>
      <c r="K108" s="275"/>
      <c r="L108" s="275"/>
      <c r="M108" s="275"/>
    </row>
    <row r="109" spans="1:13" s="276" customFormat="1" ht="16.5" x14ac:dyDescent="0.25">
      <c r="A109" s="273"/>
      <c r="B109" s="273"/>
      <c r="C109" s="294"/>
      <c r="D109" s="273"/>
      <c r="E109" s="273"/>
      <c r="F109" s="274"/>
      <c r="G109" s="275"/>
      <c r="H109" s="275"/>
      <c r="I109" s="275"/>
      <c r="J109" s="275"/>
      <c r="K109" s="275"/>
      <c r="L109" s="275"/>
      <c r="M109" s="275"/>
    </row>
    <row r="110" spans="1:13" ht="15.75" x14ac:dyDescent="0.25">
      <c r="A110" s="284"/>
      <c r="B110" s="284"/>
      <c r="C110" s="295"/>
      <c r="D110" s="284"/>
      <c r="E110" s="284"/>
      <c r="F110" s="285"/>
      <c r="G110" s="286"/>
      <c r="H110" s="286"/>
      <c r="I110" s="286"/>
      <c r="J110" s="286"/>
      <c r="K110" s="286"/>
      <c r="L110" s="286"/>
      <c r="M110" s="286"/>
    </row>
    <row r="111" spans="1:13" ht="15.75" x14ac:dyDescent="0.25">
      <c r="A111" s="284"/>
      <c r="B111" s="284"/>
      <c r="C111" s="295"/>
      <c r="D111" s="284"/>
      <c r="E111" s="284"/>
      <c r="F111" s="285"/>
      <c r="G111" s="286"/>
      <c r="H111" s="286"/>
      <c r="I111" s="286"/>
      <c r="J111" s="286"/>
      <c r="K111" s="286"/>
      <c r="L111" s="286"/>
      <c r="M111" s="286"/>
    </row>
    <row r="112" spans="1:13" ht="15.75" x14ac:dyDescent="0.25">
      <c r="A112" s="284"/>
      <c r="B112" s="284"/>
      <c r="C112" s="295"/>
      <c r="D112" s="284"/>
      <c r="E112" s="284"/>
      <c r="F112" s="285"/>
      <c r="G112" s="286"/>
      <c r="H112" s="286"/>
      <c r="I112" s="286"/>
      <c r="J112" s="286"/>
      <c r="K112" s="286"/>
      <c r="L112" s="286"/>
      <c r="M112" s="286"/>
    </row>
    <row r="113" spans="1:13" ht="15.75" x14ac:dyDescent="0.25">
      <c r="A113" s="284"/>
      <c r="B113" s="284"/>
      <c r="C113" s="295"/>
      <c r="D113" s="284"/>
      <c r="E113" s="284"/>
      <c r="F113" s="285"/>
      <c r="G113" s="286"/>
      <c r="H113" s="286"/>
      <c r="I113" s="286"/>
      <c r="J113" s="286"/>
      <c r="K113" s="286"/>
      <c r="L113" s="286"/>
      <c r="M113" s="286"/>
    </row>
    <row r="114" spans="1:13" ht="15.75" x14ac:dyDescent="0.25">
      <c r="A114" s="284"/>
      <c r="B114" s="284"/>
      <c r="C114" s="295"/>
      <c r="D114" s="284"/>
      <c r="E114" s="284"/>
      <c r="F114" s="285"/>
      <c r="G114" s="286"/>
      <c r="H114" s="286"/>
      <c r="I114" s="286"/>
      <c r="J114" s="286"/>
      <c r="K114" s="286"/>
      <c r="L114" s="286"/>
      <c r="M114" s="286"/>
    </row>
    <row r="115" spans="1:13" ht="15.75" x14ac:dyDescent="0.25">
      <c r="A115" s="284"/>
      <c r="B115" s="284"/>
      <c r="C115" s="295"/>
      <c r="D115" s="284"/>
      <c r="E115" s="284"/>
      <c r="F115" s="285"/>
      <c r="G115" s="286"/>
      <c r="H115" s="286"/>
      <c r="I115" s="286"/>
      <c r="J115" s="286"/>
      <c r="K115" s="286"/>
      <c r="L115" s="286"/>
      <c r="M115" s="286"/>
    </row>
    <row r="116" spans="1:13" ht="15.75" x14ac:dyDescent="0.25">
      <c r="A116" s="284"/>
      <c r="B116" s="284"/>
      <c r="C116" s="295"/>
      <c r="D116" s="284"/>
      <c r="E116" s="284"/>
      <c r="F116" s="285"/>
      <c r="G116" s="286"/>
      <c r="H116" s="286"/>
      <c r="I116" s="286"/>
      <c r="J116" s="286"/>
      <c r="K116" s="286"/>
      <c r="L116" s="286"/>
      <c r="M116" s="286"/>
    </row>
    <row r="117" spans="1:13" ht="15.75" x14ac:dyDescent="0.25">
      <c r="A117" s="284"/>
      <c r="B117" s="284"/>
      <c r="C117" s="295"/>
      <c r="D117" s="284"/>
      <c r="E117" s="284"/>
      <c r="F117" s="285"/>
      <c r="G117" s="286"/>
      <c r="H117" s="286"/>
      <c r="I117" s="286"/>
      <c r="J117" s="286"/>
      <c r="K117" s="286"/>
      <c r="L117" s="286"/>
      <c r="M117" s="286"/>
    </row>
    <row r="118" spans="1:13" ht="15.75" x14ac:dyDescent="0.25">
      <c r="A118" s="284"/>
      <c r="B118" s="284"/>
      <c r="C118" s="295"/>
      <c r="D118" s="284"/>
      <c r="E118" s="284"/>
      <c r="F118" s="285"/>
      <c r="G118" s="286"/>
      <c r="H118" s="286"/>
      <c r="I118" s="286"/>
      <c r="J118" s="286"/>
      <c r="K118" s="286"/>
      <c r="L118" s="286"/>
      <c r="M118" s="286"/>
    </row>
    <row r="119" spans="1:13" ht="15.75" x14ac:dyDescent="0.25">
      <c r="A119" s="284"/>
      <c r="B119" s="284"/>
      <c r="C119" s="295"/>
      <c r="D119" s="284"/>
      <c r="E119" s="284"/>
      <c r="F119" s="285"/>
      <c r="G119" s="286"/>
      <c r="H119" s="286"/>
      <c r="I119" s="286"/>
      <c r="J119" s="286"/>
      <c r="K119" s="286"/>
      <c r="L119" s="286"/>
      <c r="M119" s="286"/>
    </row>
    <row r="120" spans="1:13" ht="15.75" x14ac:dyDescent="0.25">
      <c r="A120" s="284"/>
      <c r="B120" s="284"/>
      <c r="C120" s="295"/>
      <c r="D120" s="284"/>
      <c r="E120" s="284"/>
      <c r="F120" s="285"/>
      <c r="G120" s="286"/>
      <c r="H120" s="286"/>
      <c r="I120" s="286"/>
      <c r="J120" s="286"/>
      <c r="K120" s="286"/>
      <c r="L120" s="286"/>
      <c r="M120" s="286"/>
    </row>
    <row r="121" spans="1:13" ht="15.75" x14ac:dyDescent="0.25">
      <c r="A121" s="284"/>
      <c r="B121" s="284"/>
      <c r="C121" s="295"/>
      <c r="D121" s="284"/>
      <c r="E121" s="284"/>
      <c r="F121" s="285"/>
      <c r="G121" s="286"/>
      <c r="H121" s="286"/>
      <c r="I121" s="286"/>
      <c r="J121" s="286"/>
      <c r="K121" s="286"/>
      <c r="L121" s="286"/>
      <c r="M121" s="286"/>
    </row>
    <row r="122" spans="1:13" ht="15.75" x14ac:dyDescent="0.25">
      <c r="A122" s="284"/>
      <c r="B122" s="284"/>
      <c r="C122" s="295"/>
      <c r="D122" s="284"/>
      <c r="E122" s="284"/>
      <c r="F122" s="285"/>
      <c r="G122" s="286"/>
      <c r="H122" s="286"/>
      <c r="I122" s="286"/>
      <c r="J122" s="286"/>
      <c r="K122" s="286"/>
      <c r="L122" s="286"/>
      <c r="M122" s="286"/>
    </row>
    <row r="123" spans="1:13" ht="15.75" x14ac:dyDescent="0.25">
      <c r="A123" s="284"/>
      <c r="B123" s="284"/>
      <c r="C123" s="295"/>
      <c r="D123" s="284"/>
      <c r="E123" s="284"/>
      <c r="F123" s="285"/>
      <c r="G123" s="286"/>
      <c r="H123" s="286"/>
      <c r="I123" s="286"/>
      <c r="J123" s="286"/>
      <c r="K123" s="286"/>
      <c r="L123" s="286"/>
      <c r="M123" s="286"/>
    </row>
    <row r="124" spans="1:13" ht="15.75" x14ac:dyDescent="0.25">
      <c r="A124" s="284"/>
      <c r="B124" s="284"/>
      <c r="C124" s="295"/>
      <c r="D124" s="284"/>
      <c r="E124" s="284"/>
      <c r="F124" s="285"/>
      <c r="G124" s="286"/>
      <c r="H124" s="286"/>
      <c r="I124" s="286"/>
      <c r="J124" s="286"/>
      <c r="K124" s="286"/>
      <c r="L124" s="286"/>
      <c r="M124" s="286"/>
    </row>
    <row r="125" spans="1:13" ht="15.75" x14ac:dyDescent="0.25">
      <c r="A125" s="284"/>
      <c r="B125" s="284"/>
      <c r="C125" s="295"/>
      <c r="D125" s="284"/>
      <c r="E125" s="284"/>
      <c r="F125" s="285"/>
      <c r="G125" s="286"/>
      <c r="H125" s="286"/>
      <c r="I125" s="286"/>
      <c r="J125" s="286"/>
      <c r="K125" s="286"/>
      <c r="L125" s="286"/>
      <c r="M125" s="286"/>
    </row>
    <row r="126" spans="1:13" ht="15.75" x14ac:dyDescent="0.25">
      <c r="A126" s="284"/>
      <c r="B126" s="284"/>
      <c r="C126" s="295"/>
      <c r="D126" s="284"/>
      <c r="E126" s="284"/>
      <c r="F126" s="285"/>
      <c r="G126" s="286"/>
      <c r="H126" s="286"/>
      <c r="I126" s="286"/>
      <c r="J126" s="286"/>
      <c r="K126" s="286"/>
      <c r="L126" s="286"/>
      <c r="M126" s="286"/>
    </row>
    <row r="127" spans="1:13" ht="15.75" x14ac:dyDescent="0.25">
      <c r="A127" s="284"/>
      <c r="B127" s="284"/>
      <c r="C127" s="295"/>
      <c r="D127" s="284"/>
      <c r="E127" s="284"/>
      <c r="F127" s="285"/>
      <c r="G127" s="286"/>
      <c r="H127" s="286"/>
      <c r="I127" s="286"/>
      <c r="J127" s="286"/>
      <c r="K127" s="286"/>
      <c r="L127" s="286"/>
      <c r="M127" s="286"/>
    </row>
    <row r="128" spans="1:13" ht="15.75" x14ac:dyDescent="0.25">
      <c r="A128" s="284"/>
      <c r="B128" s="284"/>
      <c r="C128" s="295"/>
      <c r="D128" s="284"/>
      <c r="E128" s="284"/>
      <c r="F128" s="285"/>
      <c r="G128" s="286"/>
      <c r="H128" s="286"/>
      <c r="I128" s="286"/>
      <c r="J128" s="286"/>
      <c r="K128" s="286"/>
      <c r="L128" s="286"/>
      <c r="M128" s="286"/>
    </row>
    <row r="129" spans="1:13" ht="15.75" x14ac:dyDescent="0.25">
      <c r="A129" s="284"/>
      <c r="B129" s="284"/>
      <c r="C129" s="295"/>
      <c r="D129" s="284"/>
      <c r="E129" s="284"/>
      <c r="F129" s="285"/>
      <c r="G129" s="286"/>
      <c r="H129" s="286"/>
      <c r="I129" s="286"/>
      <c r="J129" s="286"/>
      <c r="K129" s="286"/>
      <c r="L129" s="286"/>
      <c r="M129" s="286"/>
    </row>
    <row r="130" spans="1:13" ht="15.75" x14ac:dyDescent="0.25">
      <c r="A130" s="284"/>
      <c r="B130" s="284"/>
      <c r="C130" s="295"/>
      <c r="D130" s="284"/>
      <c r="E130" s="284"/>
      <c r="F130" s="285"/>
      <c r="G130" s="286"/>
      <c r="H130" s="286"/>
      <c r="I130" s="286"/>
      <c r="J130" s="286"/>
      <c r="K130" s="286"/>
      <c r="L130" s="286"/>
      <c r="M130" s="286"/>
    </row>
    <row r="131" spans="1:13" ht="15.75" x14ac:dyDescent="0.25">
      <c r="A131" s="284"/>
      <c r="B131" s="284"/>
      <c r="C131" s="295"/>
      <c r="D131" s="284"/>
      <c r="E131" s="284"/>
      <c r="F131" s="285"/>
      <c r="G131" s="286"/>
      <c r="H131" s="286"/>
      <c r="I131" s="286"/>
      <c r="J131" s="286"/>
      <c r="K131" s="286"/>
      <c r="L131" s="286"/>
      <c r="M131" s="286"/>
    </row>
    <row r="132" spans="1:13" ht="15.75" x14ac:dyDescent="0.25">
      <c r="A132" s="284"/>
      <c r="B132" s="284"/>
      <c r="C132" s="295"/>
      <c r="D132" s="284"/>
      <c r="E132" s="284"/>
      <c r="F132" s="285"/>
      <c r="G132" s="286"/>
      <c r="H132" s="286"/>
      <c r="I132" s="286"/>
      <c r="J132" s="286"/>
      <c r="K132" s="286"/>
      <c r="L132" s="286"/>
      <c r="M132" s="286"/>
    </row>
    <row r="133" spans="1:13" ht="15.75" x14ac:dyDescent="0.25">
      <c r="A133" s="284"/>
      <c r="B133" s="284"/>
      <c r="C133" s="295"/>
      <c r="D133" s="284"/>
      <c r="E133" s="284"/>
      <c r="F133" s="285"/>
      <c r="G133" s="286"/>
      <c r="H133" s="286"/>
      <c r="I133" s="286"/>
      <c r="J133" s="286"/>
      <c r="K133" s="286"/>
      <c r="L133" s="286"/>
      <c r="M133" s="286"/>
    </row>
    <row r="134" spans="1:13" ht="15.75" x14ac:dyDescent="0.25">
      <c r="A134" s="284"/>
      <c r="B134" s="284"/>
      <c r="C134" s="295"/>
      <c r="D134" s="284"/>
      <c r="E134" s="284"/>
      <c r="F134" s="285"/>
      <c r="G134" s="286"/>
      <c r="H134" s="286"/>
      <c r="I134" s="286"/>
      <c r="J134" s="286"/>
      <c r="K134" s="286"/>
      <c r="L134" s="286"/>
      <c r="M134" s="286"/>
    </row>
    <row r="135" spans="1:13" ht="15.75" x14ac:dyDescent="0.25">
      <c r="A135" s="284"/>
      <c r="B135" s="284"/>
      <c r="C135" s="295"/>
      <c r="D135" s="284"/>
      <c r="E135" s="284"/>
      <c r="F135" s="285"/>
      <c r="G135" s="286"/>
      <c r="H135" s="286"/>
      <c r="I135" s="286"/>
      <c r="J135" s="286"/>
      <c r="K135" s="286"/>
      <c r="L135" s="286"/>
      <c r="M135" s="286"/>
    </row>
    <row r="136" spans="1:13" ht="15.75" x14ac:dyDescent="0.25">
      <c r="A136" s="284"/>
      <c r="B136" s="284"/>
      <c r="C136" s="295"/>
      <c r="D136" s="284"/>
      <c r="E136" s="284"/>
      <c r="F136" s="285"/>
      <c r="G136" s="286"/>
      <c r="H136" s="286"/>
      <c r="I136" s="286"/>
      <c r="J136" s="286"/>
      <c r="K136" s="286"/>
      <c r="L136" s="286"/>
      <c r="M136" s="286"/>
    </row>
    <row r="137" spans="1:13" ht="15.75" x14ac:dyDescent="0.25">
      <c r="A137" s="284"/>
      <c r="B137" s="284"/>
      <c r="C137" s="295"/>
      <c r="D137" s="284"/>
      <c r="E137" s="284"/>
      <c r="F137" s="285"/>
      <c r="G137" s="286"/>
      <c r="H137" s="286"/>
      <c r="I137" s="286"/>
      <c r="J137" s="286"/>
      <c r="K137" s="286"/>
      <c r="L137" s="286"/>
      <c r="M137" s="286"/>
    </row>
    <row r="138" spans="1:13" ht="15.75" x14ac:dyDescent="0.25">
      <c r="A138" s="284"/>
      <c r="B138" s="284"/>
      <c r="C138" s="295"/>
      <c r="D138" s="284"/>
      <c r="E138" s="284"/>
      <c r="F138" s="285"/>
      <c r="G138" s="286"/>
      <c r="H138" s="286"/>
      <c r="I138" s="286"/>
      <c r="J138" s="286"/>
      <c r="K138" s="286"/>
      <c r="L138" s="286"/>
      <c r="M138" s="286"/>
    </row>
    <row r="139" spans="1:13" ht="15.75" x14ac:dyDescent="0.25">
      <c r="A139" s="284"/>
      <c r="B139" s="284"/>
      <c r="C139" s="295"/>
      <c r="D139" s="284"/>
      <c r="E139" s="284"/>
      <c r="F139" s="285"/>
      <c r="G139" s="286"/>
      <c r="H139" s="286"/>
      <c r="I139" s="286"/>
      <c r="J139" s="286"/>
      <c r="K139" s="286"/>
      <c r="L139" s="286"/>
      <c r="M139" s="286"/>
    </row>
    <row r="140" spans="1:13" ht="15.75" x14ac:dyDescent="0.25">
      <c r="A140" s="284"/>
      <c r="B140" s="284"/>
      <c r="C140" s="295"/>
      <c r="D140" s="284"/>
      <c r="E140" s="284"/>
      <c r="F140" s="285"/>
      <c r="G140" s="286"/>
      <c r="H140" s="286"/>
      <c r="I140" s="286"/>
      <c r="J140" s="286"/>
      <c r="K140" s="286"/>
      <c r="L140" s="286"/>
      <c r="M140" s="286"/>
    </row>
    <row r="141" spans="1:13" ht="15.75" x14ac:dyDescent="0.25">
      <c r="A141" s="284"/>
      <c r="B141" s="284"/>
      <c r="C141" s="295"/>
      <c r="D141" s="284"/>
      <c r="E141" s="284"/>
      <c r="F141" s="285"/>
      <c r="G141" s="286"/>
      <c r="H141" s="286"/>
      <c r="I141" s="286"/>
      <c r="J141" s="286"/>
      <c r="K141" s="286"/>
      <c r="L141" s="286"/>
      <c r="M141" s="286"/>
    </row>
    <row r="142" spans="1:13" ht="15.75" x14ac:dyDescent="0.25">
      <c r="A142" s="284"/>
      <c r="B142" s="284"/>
      <c r="C142" s="295"/>
      <c r="D142" s="284"/>
      <c r="E142" s="284"/>
      <c r="F142" s="285"/>
      <c r="G142" s="286"/>
      <c r="H142" s="286"/>
      <c r="I142" s="286"/>
      <c r="J142" s="286"/>
      <c r="K142" s="286"/>
      <c r="L142" s="286"/>
      <c r="M142" s="286"/>
    </row>
    <row r="143" spans="1:13" ht="15.75" x14ac:dyDescent="0.25">
      <c r="A143" s="284"/>
      <c r="B143" s="284"/>
      <c r="C143" s="295"/>
      <c r="D143" s="284"/>
      <c r="E143" s="284"/>
      <c r="F143" s="285"/>
      <c r="G143" s="286"/>
      <c r="H143" s="286"/>
      <c r="I143" s="286"/>
      <c r="J143" s="286"/>
      <c r="K143" s="286"/>
      <c r="L143" s="286"/>
      <c r="M143" s="286"/>
    </row>
    <row r="144" spans="1:13" ht="15.75" x14ac:dyDescent="0.25">
      <c r="A144" s="284"/>
      <c r="B144" s="284"/>
      <c r="C144" s="295"/>
      <c r="D144" s="284"/>
      <c r="E144" s="284"/>
      <c r="F144" s="285"/>
      <c r="G144" s="286"/>
      <c r="H144" s="286"/>
      <c r="I144" s="286"/>
      <c r="J144" s="286"/>
      <c r="K144" s="286"/>
      <c r="L144" s="286"/>
      <c r="M144" s="286"/>
    </row>
    <row r="145" spans="1:13" ht="15.75" x14ac:dyDescent="0.25">
      <c r="A145" s="284"/>
      <c r="B145" s="284"/>
      <c r="C145" s="295"/>
      <c r="D145" s="284"/>
      <c r="E145" s="284"/>
      <c r="F145" s="285"/>
      <c r="G145" s="286"/>
      <c r="H145" s="286"/>
      <c r="I145" s="286"/>
      <c r="J145" s="286"/>
      <c r="K145" s="286"/>
      <c r="L145" s="286"/>
      <c r="M145" s="286"/>
    </row>
    <row r="146" spans="1:13" ht="15.75" x14ac:dyDescent="0.25">
      <c r="A146" s="284"/>
      <c r="B146" s="284"/>
      <c r="C146" s="295"/>
      <c r="D146" s="284"/>
      <c r="E146" s="284"/>
      <c r="F146" s="285"/>
      <c r="G146" s="286"/>
      <c r="H146" s="286"/>
      <c r="I146" s="286"/>
      <c r="J146" s="286"/>
      <c r="K146" s="286"/>
      <c r="L146" s="286"/>
      <c r="M146" s="286"/>
    </row>
    <row r="147" spans="1:13" ht="15.75" x14ac:dyDescent="0.25">
      <c r="A147" s="284"/>
      <c r="B147" s="284"/>
      <c r="C147" s="295"/>
      <c r="D147" s="284"/>
      <c r="E147" s="284"/>
      <c r="F147" s="285"/>
      <c r="G147" s="286"/>
      <c r="H147" s="286"/>
      <c r="I147" s="286"/>
      <c r="J147" s="286"/>
      <c r="K147" s="286"/>
      <c r="L147" s="286"/>
      <c r="M147" s="286"/>
    </row>
    <row r="148" spans="1:13" ht="15.75" x14ac:dyDescent="0.25">
      <c r="A148" s="284"/>
      <c r="B148" s="284"/>
      <c r="C148" s="295"/>
      <c r="D148" s="284"/>
      <c r="E148" s="284"/>
      <c r="F148" s="285"/>
      <c r="G148" s="286"/>
      <c r="H148" s="286"/>
      <c r="I148" s="286"/>
      <c r="J148" s="286"/>
      <c r="K148" s="286"/>
      <c r="L148" s="286"/>
      <c r="M148" s="286"/>
    </row>
    <row r="149" spans="1:13" ht="15.75" x14ac:dyDescent="0.25">
      <c r="A149" s="284"/>
      <c r="B149" s="284"/>
      <c r="C149" s="295"/>
      <c r="D149" s="284"/>
      <c r="E149" s="284"/>
      <c r="F149" s="285"/>
      <c r="G149" s="286"/>
      <c r="H149" s="286"/>
      <c r="I149" s="286"/>
      <c r="J149" s="286"/>
      <c r="K149" s="286"/>
      <c r="L149" s="286"/>
      <c r="M149" s="286"/>
    </row>
    <row r="150" spans="1:13" ht="15.75" x14ac:dyDescent="0.25">
      <c r="A150" s="284"/>
      <c r="B150" s="284"/>
      <c r="C150" s="295"/>
      <c r="D150" s="284"/>
      <c r="E150" s="284"/>
      <c r="F150" s="285"/>
      <c r="G150" s="286"/>
      <c r="H150" s="286"/>
      <c r="I150" s="286"/>
      <c r="J150" s="286"/>
      <c r="K150" s="286"/>
      <c r="L150" s="286"/>
      <c r="M150" s="286"/>
    </row>
    <row r="151" spans="1:13" ht="15.75" x14ac:dyDescent="0.25">
      <c r="A151" s="284"/>
      <c r="B151" s="284"/>
      <c r="C151" s="295"/>
      <c r="D151" s="284"/>
      <c r="E151" s="284"/>
      <c r="F151" s="285"/>
      <c r="G151" s="286"/>
      <c r="H151" s="286"/>
      <c r="I151" s="286"/>
      <c r="J151" s="286"/>
      <c r="K151" s="286"/>
      <c r="L151" s="286"/>
      <c r="M151" s="286"/>
    </row>
    <row r="152" spans="1:13" ht="15.75" x14ac:dyDescent="0.25">
      <c r="A152" s="284"/>
      <c r="B152" s="284"/>
      <c r="C152" s="295"/>
      <c r="D152" s="284"/>
      <c r="E152" s="284"/>
      <c r="F152" s="285"/>
      <c r="G152" s="286"/>
      <c r="H152" s="286"/>
      <c r="I152" s="286"/>
      <c r="J152" s="286"/>
      <c r="K152" s="286"/>
      <c r="L152" s="286"/>
      <c r="M152" s="286"/>
    </row>
    <row r="153" spans="1:13" ht="15.75" x14ac:dyDescent="0.25">
      <c r="A153" s="284"/>
      <c r="B153" s="284"/>
      <c r="C153" s="295"/>
      <c r="D153" s="284"/>
      <c r="E153" s="284"/>
      <c r="F153" s="285"/>
      <c r="G153" s="286"/>
      <c r="H153" s="286"/>
      <c r="I153" s="286"/>
      <c r="J153" s="286"/>
      <c r="K153" s="286"/>
      <c r="L153" s="286"/>
      <c r="M153" s="286"/>
    </row>
    <row r="154" spans="1:13" ht="15.75" x14ac:dyDescent="0.25">
      <c r="A154" s="284"/>
      <c r="B154" s="284"/>
      <c r="C154" s="295"/>
      <c r="D154" s="284"/>
      <c r="E154" s="284"/>
      <c r="F154" s="285"/>
      <c r="G154" s="286"/>
      <c r="H154" s="286"/>
      <c r="I154" s="286"/>
      <c r="J154" s="286"/>
      <c r="K154" s="286"/>
      <c r="L154" s="286"/>
      <c r="M154" s="286"/>
    </row>
    <row r="155" spans="1:13" ht="15.75" x14ac:dyDescent="0.25">
      <c r="A155" s="284"/>
      <c r="B155" s="284"/>
      <c r="C155" s="295"/>
      <c r="D155" s="284"/>
      <c r="E155" s="284"/>
      <c r="F155" s="285"/>
      <c r="G155" s="286"/>
      <c r="H155" s="286"/>
      <c r="I155" s="286"/>
      <c r="J155" s="286"/>
      <c r="K155" s="286"/>
      <c r="L155" s="286"/>
      <c r="M155" s="286"/>
    </row>
    <row r="156" spans="1:13" ht="15.75" x14ac:dyDescent="0.25">
      <c r="A156" s="284"/>
      <c r="B156" s="284"/>
      <c r="C156" s="295"/>
      <c r="D156" s="284"/>
      <c r="E156" s="284"/>
      <c r="F156" s="285"/>
      <c r="G156" s="286"/>
      <c r="H156" s="286"/>
      <c r="I156" s="286"/>
      <c r="J156" s="286"/>
      <c r="K156" s="286"/>
      <c r="L156" s="286"/>
      <c r="M156" s="286"/>
    </row>
    <row r="157" spans="1:13" ht="15.75" x14ac:dyDescent="0.25">
      <c r="A157" s="284"/>
      <c r="B157" s="284"/>
      <c r="C157" s="295"/>
      <c r="D157" s="284"/>
      <c r="E157" s="284"/>
      <c r="F157" s="285"/>
      <c r="G157" s="286"/>
      <c r="H157" s="286"/>
      <c r="I157" s="286"/>
      <c r="J157" s="286"/>
      <c r="K157" s="286"/>
      <c r="L157" s="286"/>
      <c r="M157" s="286"/>
    </row>
    <row r="158" spans="1:13" ht="15.75" x14ac:dyDescent="0.25">
      <c r="A158" s="284"/>
      <c r="B158" s="284"/>
      <c r="C158" s="295"/>
      <c r="D158" s="284"/>
      <c r="E158" s="284"/>
      <c r="F158" s="285"/>
      <c r="G158" s="286"/>
      <c r="H158" s="286"/>
      <c r="I158" s="286"/>
      <c r="J158" s="286"/>
      <c r="K158" s="286"/>
      <c r="L158" s="286"/>
      <c r="M158" s="286"/>
    </row>
    <row r="159" spans="1:13" ht="15.75" x14ac:dyDescent="0.25">
      <c r="A159" s="284"/>
      <c r="B159" s="284"/>
      <c r="C159" s="295"/>
      <c r="D159" s="284"/>
      <c r="E159" s="284"/>
      <c r="F159" s="285"/>
      <c r="G159" s="286"/>
      <c r="H159" s="286"/>
      <c r="I159" s="286"/>
      <c r="J159" s="286"/>
      <c r="K159" s="286"/>
      <c r="L159" s="286"/>
      <c r="M159" s="286"/>
    </row>
    <row r="160" spans="1:13" ht="15.75" x14ac:dyDescent="0.25">
      <c r="A160" s="284"/>
      <c r="B160" s="284"/>
      <c r="C160" s="295"/>
      <c r="D160" s="284"/>
      <c r="E160" s="284"/>
      <c r="F160" s="285"/>
      <c r="G160" s="286"/>
      <c r="H160" s="286"/>
      <c r="I160" s="286"/>
      <c r="J160" s="286"/>
      <c r="K160" s="286"/>
      <c r="L160" s="286"/>
      <c r="M160" s="286"/>
    </row>
    <row r="161" spans="1:13" ht="15.75" x14ac:dyDescent="0.25">
      <c r="A161" s="284"/>
      <c r="B161" s="284"/>
      <c r="C161" s="295"/>
      <c r="D161" s="284"/>
      <c r="E161" s="284"/>
      <c r="F161" s="285"/>
      <c r="G161" s="286"/>
      <c r="H161" s="286"/>
      <c r="I161" s="286"/>
      <c r="J161" s="286"/>
      <c r="K161" s="286"/>
      <c r="L161" s="286"/>
      <c r="M161" s="286"/>
    </row>
    <row r="162" spans="1:13" ht="15.75" x14ac:dyDescent="0.25">
      <c r="A162" s="284"/>
      <c r="B162" s="284"/>
      <c r="C162" s="295"/>
      <c r="D162" s="284"/>
      <c r="E162" s="284"/>
      <c r="F162" s="285"/>
      <c r="G162" s="286"/>
      <c r="H162" s="286"/>
      <c r="I162" s="286"/>
      <c r="J162" s="286"/>
      <c r="K162" s="286"/>
      <c r="L162" s="286"/>
      <c r="M162" s="286"/>
    </row>
    <row r="163" spans="1:13" ht="15.75" x14ac:dyDescent="0.25">
      <c r="A163" s="284"/>
      <c r="B163" s="284"/>
      <c r="C163" s="295"/>
      <c r="D163" s="284"/>
      <c r="E163" s="284"/>
      <c r="F163" s="285"/>
      <c r="G163" s="286"/>
      <c r="H163" s="286"/>
      <c r="I163" s="286"/>
      <c r="J163" s="286"/>
      <c r="K163" s="286"/>
      <c r="L163" s="286"/>
      <c r="M163" s="286"/>
    </row>
    <row r="164" spans="1:13" ht="15.75" x14ac:dyDescent="0.25">
      <c r="A164" s="284"/>
      <c r="B164" s="284"/>
      <c r="C164" s="295"/>
      <c r="D164" s="284"/>
      <c r="E164" s="284"/>
      <c r="F164" s="285"/>
      <c r="G164" s="286"/>
      <c r="H164" s="286"/>
      <c r="I164" s="286"/>
      <c r="J164" s="286"/>
      <c r="K164" s="286"/>
      <c r="L164" s="286"/>
      <c r="M164" s="286"/>
    </row>
    <row r="165" spans="1:13" ht="15.75" x14ac:dyDescent="0.25">
      <c r="A165" s="284"/>
      <c r="B165" s="284"/>
      <c r="C165" s="295"/>
      <c r="D165" s="284"/>
      <c r="E165" s="284"/>
      <c r="F165" s="285"/>
      <c r="G165" s="286"/>
      <c r="H165" s="286"/>
      <c r="I165" s="286"/>
      <c r="J165" s="286"/>
      <c r="K165" s="286"/>
      <c r="L165" s="286"/>
      <c r="M165" s="286"/>
    </row>
    <row r="166" spans="1:13" ht="15.75" x14ac:dyDescent="0.25">
      <c r="A166" s="284"/>
      <c r="B166" s="284"/>
      <c r="C166" s="295"/>
      <c r="D166" s="284"/>
      <c r="E166" s="284"/>
      <c r="F166" s="285"/>
      <c r="G166" s="286"/>
      <c r="H166" s="286"/>
      <c r="I166" s="286"/>
      <c r="J166" s="286"/>
      <c r="K166" s="286"/>
      <c r="L166" s="286"/>
      <c r="M166" s="286"/>
    </row>
    <row r="167" spans="1:13" ht="15.75" x14ac:dyDescent="0.25">
      <c r="A167" s="284"/>
      <c r="B167" s="284"/>
      <c r="C167" s="295"/>
      <c r="D167" s="284"/>
      <c r="E167" s="284"/>
      <c r="F167" s="285"/>
      <c r="G167" s="286"/>
      <c r="H167" s="286"/>
      <c r="I167" s="286"/>
      <c r="J167" s="286"/>
      <c r="K167" s="286"/>
      <c r="L167" s="286"/>
      <c r="M167" s="286"/>
    </row>
    <row r="168" spans="1:13" ht="15.75" x14ac:dyDescent="0.25">
      <c r="A168" s="284"/>
      <c r="B168" s="284"/>
      <c r="C168" s="295"/>
      <c r="D168" s="284"/>
      <c r="E168" s="284"/>
      <c r="F168" s="285"/>
      <c r="G168" s="286"/>
      <c r="H168" s="286"/>
      <c r="I168" s="286"/>
      <c r="J168" s="286"/>
      <c r="K168" s="286"/>
      <c r="L168" s="286"/>
      <c r="M168" s="286"/>
    </row>
    <row r="169" spans="1:13" ht="15.75" x14ac:dyDescent="0.25">
      <c r="A169" s="284"/>
      <c r="B169" s="284"/>
      <c r="C169" s="295"/>
      <c r="D169" s="284"/>
      <c r="E169" s="284"/>
      <c r="F169" s="285"/>
      <c r="G169" s="286"/>
      <c r="H169" s="286"/>
      <c r="I169" s="286"/>
      <c r="J169" s="286"/>
      <c r="K169" s="286"/>
      <c r="L169" s="286"/>
      <c r="M169" s="286"/>
    </row>
    <row r="170" spans="1:13" ht="15.75" x14ac:dyDescent="0.25">
      <c r="A170" s="284"/>
      <c r="B170" s="284"/>
      <c r="C170" s="295"/>
      <c r="D170" s="284"/>
      <c r="E170" s="284"/>
      <c r="F170" s="285"/>
      <c r="G170" s="286"/>
      <c r="H170" s="286"/>
      <c r="I170" s="286"/>
      <c r="J170" s="286"/>
      <c r="K170" s="286"/>
      <c r="L170" s="286"/>
      <c r="M170" s="286"/>
    </row>
    <row r="171" spans="1:13" ht="15.75" x14ac:dyDescent="0.25">
      <c r="A171" s="284"/>
      <c r="B171" s="284"/>
      <c r="C171" s="295"/>
      <c r="D171" s="284"/>
      <c r="E171" s="284"/>
      <c r="F171" s="285"/>
      <c r="G171" s="286"/>
      <c r="H171" s="286"/>
      <c r="I171" s="286"/>
      <c r="J171" s="286"/>
      <c r="K171" s="286"/>
      <c r="L171" s="286"/>
      <c r="M171" s="286"/>
    </row>
    <row r="172" spans="1:13" ht="15.75" x14ac:dyDescent="0.25">
      <c r="A172" s="284"/>
      <c r="B172" s="284"/>
      <c r="C172" s="295"/>
      <c r="D172" s="284"/>
      <c r="E172" s="284"/>
      <c r="F172" s="285"/>
      <c r="G172" s="286"/>
      <c r="H172" s="286"/>
      <c r="I172" s="286"/>
      <c r="J172" s="286"/>
      <c r="K172" s="286"/>
      <c r="L172" s="286"/>
      <c r="M172" s="286"/>
    </row>
    <row r="173" spans="1:13" ht="15.75" x14ac:dyDescent="0.25">
      <c r="A173" s="284"/>
      <c r="B173" s="284"/>
      <c r="C173" s="295"/>
      <c r="D173" s="284"/>
      <c r="E173" s="284"/>
      <c r="F173" s="285"/>
      <c r="G173" s="286"/>
      <c r="H173" s="286"/>
      <c r="I173" s="286"/>
      <c r="J173" s="286"/>
      <c r="K173" s="286"/>
      <c r="L173" s="286"/>
      <c r="M173" s="286"/>
    </row>
    <row r="174" spans="1:13" ht="15.75" x14ac:dyDescent="0.25">
      <c r="A174" s="284"/>
      <c r="B174" s="284"/>
      <c r="C174" s="295"/>
      <c r="D174" s="284"/>
      <c r="E174" s="284"/>
      <c r="F174" s="285"/>
      <c r="G174" s="286"/>
      <c r="H174" s="286"/>
      <c r="I174" s="286"/>
      <c r="J174" s="286"/>
      <c r="K174" s="286"/>
      <c r="L174" s="286"/>
      <c r="M174" s="286"/>
    </row>
    <row r="175" spans="1:13" ht="15.75" x14ac:dyDescent="0.25">
      <c r="A175" s="284"/>
      <c r="B175" s="284"/>
      <c r="C175" s="295"/>
      <c r="D175" s="284"/>
      <c r="E175" s="284"/>
      <c r="F175" s="285"/>
      <c r="G175" s="286"/>
      <c r="H175" s="286"/>
      <c r="I175" s="286"/>
      <c r="J175" s="286"/>
      <c r="K175" s="286"/>
      <c r="L175" s="286"/>
      <c r="M175" s="286"/>
    </row>
    <row r="176" spans="1:13" ht="15.75" x14ac:dyDescent="0.25">
      <c r="A176" s="284"/>
      <c r="B176" s="284"/>
      <c r="C176" s="295"/>
      <c r="D176" s="284"/>
      <c r="E176" s="284"/>
      <c r="F176" s="285"/>
      <c r="G176" s="286"/>
      <c r="H176" s="286"/>
      <c r="I176" s="286"/>
      <c r="J176" s="286"/>
      <c r="K176" s="286"/>
      <c r="L176" s="286"/>
      <c r="M176" s="286"/>
    </row>
    <row r="177" spans="1:13" ht="15.75" x14ac:dyDescent="0.25">
      <c r="A177" s="284"/>
      <c r="B177" s="284"/>
      <c r="C177" s="295"/>
      <c r="D177" s="284"/>
      <c r="E177" s="284"/>
      <c r="F177" s="285"/>
      <c r="G177" s="286"/>
      <c r="H177" s="286"/>
      <c r="I177" s="286"/>
      <c r="J177" s="286"/>
      <c r="K177" s="286"/>
      <c r="L177" s="286"/>
      <c r="M177" s="286"/>
    </row>
    <row r="178" spans="1:13" ht="15.75" x14ac:dyDescent="0.25">
      <c r="A178" s="284"/>
      <c r="B178" s="284"/>
      <c r="C178" s="295"/>
      <c r="D178" s="284"/>
      <c r="E178" s="284"/>
      <c r="F178" s="285"/>
      <c r="G178" s="286"/>
      <c r="H178" s="286"/>
      <c r="I178" s="286"/>
      <c r="J178" s="286"/>
      <c r="K178" s="286"/>
      <c r="L178" s="286"/>
      <c r="M178" s="286"/>
    </row>
    <row r="179" spans="1:13" ht="15.75" x14ac:dyDescent="0.25">
      <c r="A179" s="284"/>
      <c r="B179" s="284"/>
      <c r="C179" s="295"/>
      <c r="D179" s="284"/>
      <c r="E179" s="284"/>
      <c r="F179" s="285"/>
      <c r="G179" s="286"/>
      <c r="H179" s="286"/>
      <c r="I179" s="286"/>
      <c r="J179" s="286"/>
      <c r="K179" s="286"/>
      <c r="L179" s="286"/>
      <c r="M179" s="286"/>
    </row>
    <row r="180" spans="1:13" ht="15.75" x14ac:dyDescent="0.25">
      <c r="A180" s="284"/>
      <c r="B180" s="284"/>
      <c r="C180" s="295"/>
      <c r="D180" s="284"/>
      <c r="E180" s="284"/>
      <c r="F180" s="285"/>
      <c r="G180" s="286"/>
      <c r="H180" s="286"/>
      <c r="I180" s="286"/>
      <c r="J180" s="286"/>
      <c r="K180" s="286"/>
      <c r="L180" s="286"/>
      <c r="M180" s="286"/>
    </row>
    <row r="181" spans="1:13" ht="15.75" x14ac:dyDescent="0.25">
      <c r="A181" s="284"/>
      <c r="B181" s="284"/>
      <c r="C181" s="295"/>
      <c r="D181" s="284"/>
      <c r="E181" s="284"/>
      <c r="F181" s="285"/>
      <c r="G181" s="286"/>
      <c r="H181" s="286"/>
      <c r="I181" s="286"/>
      <c r="J181" s="286"/>
      <c r="K181" s="286"/>
      <c r="L181" s="286"/>
      <c r="M181" s="286"/>
    </row>
    <row r="182" spans="1:13" ht="15.75" x14ac:dyDescent="0.25">
      <c r="A182" s="284"/>
      <c r="B182" s="284"/>
      <c r="C182" s="295"/>
      <c r="D182" s="284"/>
      <c r="E182" s="284"/>
      <c r="F182" s="285"/>
      <c r="G182" s="286"/>
      <c r="H182" s="286"/>
      <c r="I182" s="286"/>
      <c r="J182" s="286"/>
      <c r="K182" s="286"/>
      <c r="L182" s="286"/>
      <c r="M182" s="286"/>
    </row>
    <row r="183" spans="1:13" ht="15.75" x14ac:dyDescent="0.25">
      <c r="A183" s="284"/>
      <c r="B183" s="284"/>
      <c r="C183" s="295"/>
      <c r="D183" s="284"/>
      <c r="E183" s="284"/>
      <c r="F183" s="285"/>
      <c r="G183" s="286"/>
      <c r="H183" s="286"/>
      <c r="I183" s="286"/>
      <c r="J183" s="286"/>
      <c r="K183" s="286"/>
      <c r="L183" s="286"/>
      <c r="M183" s="286"/>
    </row>
    <row r="184" spans="1:13" ht="15.75" x14ac:dyDescent="0.25">
      <c r="A184" s="284"/>
      <c r="B184" s="284"/>
      <c r="C184" s="295"/>
      <c r="D184" s="284"/>
      <c r="E184" s="284"/>
      <c r="F184" s="285"/>
      <c r="G184" s="286"/>
      <c r="H184" s="286"/>
      <c r="I184" s="286"/>
      <c r="J184" s="286"/>
      <c r="K184" s="286"/>
      <c r="L184" s="286"/>
      <c r="M184" s="286"/>
    </row>
    <row r="185" spans="1:13" ht="15.75" x14ac:dyDescent="0.25">
      <c r="A185" s="284"/>
      <c r="B185" s="284"/>
      <c r="C185" s="295"/>
      <c r="D185" s="284"/>
      <c r="E185" s="284"/>
      <c r="F185" s="285"/>
      <c r="G185" s="286"/>
      <c r="H185" s="286"/>
      <c r="I185" s="286"/>
      <c r="J185" s="286"/>
      <c r="K185" s="286"/>
      <c r="L185" s="286"/>
      <c r="M185" s="286"/>
    </row>
    <row r="186" spans="1:13" ht="15.75" x14ac:dyDescent="0.25">
      <c r="A186" s="284"/>
      <c r="B186" s="284"/>
      <c r="C186" s="295"/>
      <c r="D186" s="284"/>
      <c r="E186" s="284"/>
      <c r="F186" s="285"/>
      <c r="G186" s="286"/>
      <c r="H186" s="286"/>
      <c r="I186" s="286"/>
      <c r="J186" s="286"/>
      <c r="K186" s="286"/>
      <c r="L186" s="286"/>
      <c r="M186" s="286"/>
    </row>
    <row r="187" spans="1:13" ht="15.75" x14ac:dyDescent="0.25">
      <c r="A187" s="284"/>
      <c r="B187" s="284"/>
      <c r="C187" s="295"/>
      <c r="D187" s="284"/>
      <c r="E187" s="284"/>
      <c r="F187" s="285"/>
      <c r="G187" s="286"/>
      <c r="H187" s="286"/>
      <c r="I187" s="286"/>
      <c r="J187" s="286"/>
      <c r="K187" s="286"/>
      <c r="L187" s="286"/>
      <c r="M187" s="286"/>
    </row>
    <row r="188" spans="1:13" ht="15.75" x14ac:dyDescent="0.25">
      <c r="A188" s="284"/>
      <c r="B188" s="284"/>
      <c r="C188" s="295"/>
      <c r="D188" s="284"/>
      <c r="E188" s="284"/>
      <c r="F188" s="285"/>
      <c r="G188" s="286"/>
      <c r="H188" s="286"/>
      <c r="I188" s="286"/>
      <c r="J188" s="286"/>
      <c r="K188" s="286"/>
      <c r="L188" s="286"/>
      <c r="M188" s="286"/>
    </row>
    <row r="189" spans="1:13" ht="15.75" x14ac:dyDescent="0.25">
      <c r="A189" s="284"/>
      <c r="B189" s="284"/>
      <c r="C189" s="295"/>
      <c r="D189" s="284"/>
      <c r="E189" s="284"/>
      <c r="F189" s="285"/>
      <c r="G189" s="286"/>
      <c r="H189" s="286"/>
      <c r="I189" s="286"/>
      <c r="J189" s="286"/>
      <c r="K189" s="286"/>
      <c r="L189" s="286"/>
      <c r="M189" s="286"/>
    </row>
    <row r="190" spans="1:13" ht="15.75" x14ac:dyDescent="0.25">
      <c r="A190" s="284"/>
      <c r="B190" s="284"/>
      <c r="C190" s="295"/>
      <c r="D190" s="284"/>
      <c r="E190" s="284"/>
      <c r="F190" s="285"/>
      <c r="G190" s="286"/>
      <c r="H190" s="286"/>
      <c r="I190" s="286"/>
      <c r="J190" s="286"/>
      <c r="K190" s="286"/>
      <c r="L190" s="286"/>
      <c r="M190" s="286"/>
    </row>
    <row r="191" spans="1:13" ht="15.75" x14ac:dyDescent="0.25">
      <c r="A191" s="284"/>
      <c r="B191" s="284"/>
      <c r="C191" s="295"/>
      <c r="D191" s="284"/>
      <c r="E191" s="284"/>
      <c r="F191" s="285"/>
      <c r="G191" s="286"/>
      <c r="H191" s="286"/>
      <c r="I191" s="286"/>
      <c r="J191" s="286"/>
      <c r="K191" s="286"/>
      <c r="L191" s="286"/>
      <c r="M191" s="286"/>
    </row>
    <row r="192" spans="1:13" ht="15.75" x14ac:dyDescent="0.25">
      <c r="A192" s="284"/>
      <c r="B192" s="284"/>
      <c r="C192" s="295"/>
      <c r="D192" s="284"/>
      <c r="E192" s="284"/>
      <c r="F192" s="285"/>
      <c r="G192" s="286"/>
      <c r="H192" s="286"/>
      <c r="I192" s="286"/>
      <c r="J192" s="286"/>
      <c r="K192" s="286"/>
      <c r="L192" s="286"/>
      <c r="M192" s="286"/>
    </row>
    <row r="193" spans="1:13" ht="15.75" x14ac:dyDescent="0.25">
      <c r="A193" s="284"/>
      <c r="B193" s="284"/>
      <c r="C193" s="295"/>
      <c r="D193" s="284"/>
      <c r="E193" s="284"/>
      <c r="F193" s="285"/>
      <c r="G193" s="286"/>
      <c r="H193" s="286"/>
      <c r="I193" s="286"/>
      <c r="J193" s="286"/>
      <c r="K193" s="286"/>
      <c r="L193" s="286"/>
      <c r="M193" s="286"/>
    </row>
    <row r="194" spans="1:13" ht="15.75" x14ac:dyDescent="0.25">
      <c r="A194" s="284"/>
      <c r="B194" s="284"/>
      <c r="C194" s="295"/>
      <c r="D194" s="284"/>
      <c r="E194" s="284"/>
      <c r="F194" s="285"/>
      <c r="G194" s="286"/>
      <c r="H194" s="286"/>
      <c r="I194" s="286"/>
      <c r="J194" s="286"/>
      <c r="K194" s="286"/>
      <c r="L194" s="286"/>
      <c r="M194" s="286"/>
    </row>
    <row r="195" spans="1:13" ht="15.75" x14ac:dyDescent="0.25">
      <c r="A195" s="284"/>
      <c r="B195" s="284"/>
      <c r="C195" s="295"/>
      <c r="D195" s="284"/>
      <c r="E195" s="284"/>
      <c r="F195" s="285"/>
      <c r="G195" s="286"/>
      <c r="H195" s="286"/>
      <c r="I195" s="286"/>
      <c r="J195" s="286"/>
      <c r="K195" s="286"/>
      <c r="L195" s="286"/>
      <c r="M195" s="286"/>
    </row>
    <row r="196" spans="1:13" ht="15.75" x14ac:dyDescent="0.25">
      <c r="A196" s="284"/>
      <c r="B196" s="284"/>
      <c r="C196" s="295"/>
      <c r="D196" s="284"/>
      <c r="E196" s="284"/>
      <c r="F196" s="285"/>
      <c r="G196" s="286"/>
      <c r="H196" s="286"/>
      <c r="I196" s="286"/>
      <c r="J196" s="286"/>
      <c r="K196" s="286"/>
      <c r="L196" s="286"/>
      <c r="M196" s="286"/>
    </row>
    <row r="197" spans="1:13" ht="15.75" x14ac:dyDescent="0.25">
      <c r="A197" s="284"/>
      <c r="B197" s="284"/>
      <c r="C197" s="295"/>
      <c r="D197" s="284"/>
      <c r="E197" s="284"/>
      <c r="F197" s="285"/>
      <c r="G197" s="286"/>
      <c r="H197" s="286"/>
      <c r="I197" s="286"/>
      <c r="J197" s="286"/>
      <c r="K197" s="286"/>
      <c r="L197" s="286"/>
      <c r="M197" s="286"/>
    </row>
    <row r="198" spans="1:13" ht="15.75" x14ac:dyDescent="0.25">
      <c r="A198" s="284"/>
      <c r="B198" s="284"/>
      <c r="C198" s="295"/>
      <c r="D198" s="284"/>
      <c r="E198" s="284"/>
      <c r="F198" s="285"/>
      <c r="G198" s="286"/>
      <c r="H198" s="286"/>
      <c r="I198" s="286"/>
      <c r="J198" s="286"/>
      <c r="K198" s="286"/>
      <c r="L198" s="286"/>
      <c r="M198" s="286"/>
    </row>
    <row r="199" spans="1:13" ht="15.75" x14ac:dyDescent="0.25">
      <c r="A199" s="284"/>
      <c r="B199" s="284"/>
      <c r="C199" s="295"/>
      <c r="D199" s="284"/>
      <c r="E199" s="284"/>
      <c r="F199" s="285"/>
      <c r="G199" s="286"/>
      <c r="H199" s="286"/>
      <c r="I199" s="286"/>
      <c r="J199" s="286"/>
      <c r="K199" s="286"/>
      <c r="L199" s="286"/>
      <c r="M199" s="286"/>
    </row>
    <row r="200" spans="1:13" ht="15.75" x14ac:dyDescent="0.25">
      <c r="A200" s="284"/>
      <c r="B200" s="284"/>
      <c r="C200" s="295"/>
      <c r="D200" s="284"/>
      <c r="E200" s="284"/>
      <c r="F200" s="285"/>
      <c r="G200" s="286"/>
      <c r="H200" s="286"/>
      <c r="I200" s="286"/>
      <c r="J200" s="286"/>
      <c r="K200" s="286"/>
      <c r="L200" s="286"/>
      <c r="M200" s="286"/>
    </row>
    <row r="201" spans="1:13" ht="15.75" x14ac:dyDescent="0.25">
      <c r="A201" s="284"/>
      <c r="B201" s="284"/>
      <c r="C201" s="295"/>
      <c r="D201" s="284"/>
      <c r="E201" s="284"/>
      <c r="F201" s="285"/>
      <c r="G201" s="286"/>
      <c r="H201" s="286"/>
      <c r="I201" s="286"/>
      <c r="J201" s="286"/>
      <c r="K201" s="286"/>
      <c r="L201" s="286"/>
      <c r="M201" s="286"/>
    </row>
    <row r="202" spans="1:13" ht="15.75" x14ac:dyDescent="0.25">
      <c r="A202" s="284"/>
      <c r="B202" s="284"/>
      <c r="C202" s="295"/>
      <c r="D202" s="284"/>
      <c r="E202" s="284"/>
      <c r="F202" s="285"/>
      <c r="G202" s="286"/>
      <c r="H202" s="286"/>
      <c r="I202" s="286"/>
      <c r="J202" s="286"/>
      <c r="K202" s="286"/>
      <c r="L202" s="286"/>
      <c r="M202" s="286"/>
    </row>
    <row r="203" spans="1:13" ht="15.75" x14ac:dyDescent="0.25">
      <c r="A203" s="284"/>
      <c r="B203" s="284"/>
      <c r="C203" s="295"/>
      <c r="D203" s="284"/>
      <c r="E203" s="284"/>
      <c r="F203" s="285"/>
      <c r="G203" s="286"/>
      <c r="H203" s="286"/>
      <c r="I203" s="286"/>
      <c r="J203" s="286"/>
      <c r="K203" s="286"/>
      <c r="L203" s="286"/>
      <c r="M203" s="286"/>
    </row>
    <row r="204" spans="1:13" ht="15.75" x14ac:dyDescent="0.25">
      <c r="A204" s="284"/>
      <c r="B204" s="284"/>
      <c r="C204" s="295"/>
      <c r="D204" s="284"/>
      <c r="E204" s="284"/>
      <c r="F204" s="285"/>
      <c r="G204" s="286"/>
      <c r="H204" s="286"/>
      <c r="I204" s="286"/>
      <c r="J204" s="286"/>
      <c r="K204" s="286"/>
      <c r="L204" s="286"/>
      <c r="M204" s="286"/>
    </row>
    <row r="205" spans="1:13" ht="15.75" x14ac:dyDescent="0.25">
      <c r="A205" s="284"/>
      <c r="B205" s="284"/>
      <c r="C205" s="295"/>
      <c r="D205" s="284"/>
      <c r="E205" s="284"/>
      <c r="F205" s="285"/>
      <c r="G205" s="286"/>
      <c r="H205" s="286"/>
      <c r="I205" s="286"/>
      <c r="J205" s="286"/>
      <c r="K205" s="286"/>
      <c r="L205" s="286"/>
      <c r="M205" s="286"/>
    </row>
    <row r="206" spans="1:13" ht="15.75" x14ac:dyDescent="0.25">
      <c r="A206" s="284"/>
      <c r="B206" s="284"/>
      <c r="C206" s="295"/>
      <c r="D206" s="284"/>
      <c r="E206" s="284"/>
      <c r="F206" s="285"/>
      <c r="G206" s="286"/>
      <c r="H206" s="286"/>
      <c r="I206" s="286"/>
      <c r="J206" s="286"/>
      <c r="K206" s="286"/>
      <c r="L206" s="286"/>
      <c r="M206" s="286"/>
    </row>
    <row r="207" spans="1:13" ht="15.75" x14ac:dyDescent="0.25">
      <c r="A207" s="284"/>
      <c r="B207" s="284"/>
      <c r="C207" s="295"/>
      <c r="D207" s="284"/>
      <c r="E207" s="284"/>
      <c r="F207" s="285"/>
      <c r="G207" s="286"/>
      <c r="H207" s="286"/>
      <c r="I207" s="286"/>
      <c r="J207" s="286"/>
      <c r="K207" s="286"/>
      <c r="L207" s="286"/>
      <c r="M207" s="286"/>
    </row>
    <row r="208" spans="1:13" ht="15.75" x14ac:dyDescent="0.25">
      <c r="A208" s="284"/>
      <c r="B208" s="284"/>
      <c r="C208" s="295"/>
      <c r="D208" s="284"/>
      <c r="E208" s="284"/>
      <c r="F208" s="285"/>
      <c r="G208" s="286"/>
      <c r="H208" s="286"/>
      <c r="I208" s="286"/>
      <c r="J208" s="286"/>
      <c r="K208" s="286"/>
      <c r="L208" s="286"/>
      <c r="M208" s="286"/>
    </row>
    <row r="209" spans="1:13" ht="15.75" x14ac:dyDescent="0.25">
      <c r="A209" s="284"/>
      <c r="B209" s="284"/>
      <c r="C209" s="295"/>
      <c r="D209" s="284"/>
      <c r="E209" s="284"/>
      <c r="F209" s="285"/>
      <c r="G209" s="286"/>
      <c r="H209" s="286"/>
      <c r="I209" s="286"/>
      <c r="J209" s="286"/>
      <c r="K209" s="286"/>
      <c r="L209" s="286"/>
      <c r="M209" s="286"/>
    </row>
    <row r="210" spans="1:13" ht="15.75" x14ac:dyDescent="0.25">
      <c r="A210" s="284"/>
      <c r="B210" s="284"/>
      <c r="C210" s="295"/>
      <c r="D210" s="284"/>
      <c r="E210" s="284"/>
      <c r="F210" s="285"/>
      <c r="G210" s="286"/>
      <c r="H210" s="286"/>
      <c r="I210" s="286"/>
      <c r="J210" s="286"/>
      <c r="K210" s="286"/>
      <c r="L210" s="286"/>
      <c r="M210" s="286"/>
    </row>
    <row r="211" spans="1:13" ht="15.75" x14ac:dyDescent="0.25">
      <c r="A211" s="284"/>
      <c r="B211" s="284"/>
      <c r="C211" s="295"/>
      <c r="D211" s="284"/>
      <c r="E211" s="284"/>
      <c r="F211" s="285"/>
      <c r="G211" s="286"/>
      <c r="H211" s="286"/>
      <c r="I211" s="286"/>
      <c r="J211" s="286"/>
      <c r="K211" s="286"/>
      <c r="L211" s="286"/>
      <c r="M211" s="286"/>
    </row>
    <row r="212" spans="1:13" ht="15.75" x14ac:dyDescent="0.25">
      <c r="A212" s="284"/>
      <c r="B212" s="284"/>
      <c r="C212" s="295"/>
      <c r="D212" s="284"/>
      <c r="E212" s="284"/>
      <c r="F212" s="285"/>
      <c r="G212" s="286"/>
      <c r="H212" s="286"/>
      <c r="I212" s="286"/>
      <c r="J212" s="286"/>
      <c r="K212" s="286"/>
      <c r="L212" s="286"/>
      <c r="M212" s="286"/>
    </row>
    <row r="213" spans="1:13" ht="15.75" x14ac:dyDescent="0.25">
      <c r="A213" s="284"/>
      <c r="B213" s="284"/>
      <c r="C213" s="295"/>
      <c r="D213" s="284"/>
      <c r="E213" s="284"/>
      <c r="F213" s="285"/>
      <c r="G213" s="286"/>
      <c r="H213" s="286"/>
      <c r="I213" s="286"/>
      <c r="J213" s="286"/>
      <c r="K213" s="286"/>
      <c r="L213" s="286"/>
      <c r="M213" s="286"/>
    </row>
    <row r="214" spans="1:13" ht="15.75" x14ac:dyDescent="0.25">
      <c r="A214" s="284"/>
      <c r="B214" s="284"/>
      <c r="C214" s="295"/>
      <c r="D214" s="284"/>
      <c r="E214" s="284"/>
      <c r="F214" s="285"/>
      <c r="G214" s="286"/>
      <c r="H214" s="286"/>
      <c r="I214" s="286"/>
      <c r="J214" s="286"/>
      <c r="K214" s="286"/>
      <c r="L214" s="286"/>
      <c r="M214" s="286"/>
    </row>
    <row r="215" spans="1:13" ht="15.75" x14ac:dyDescent="0.25">
      <c r="A215" s="284"/>
      <c r="B215" s="284"/>
      <c r="C215" s="295"/>
      <c r="D215" s="284"/>
      <c r="E215" s="284"/>
      <c r="F215" s="285"/>
      <c r="G215" s="286"/>
      <c r="H215" s="286"/>
      <c r="I215" s="286"/>
      <c r="J215" s="286"/>
      <c r="K215" s="286"/>
      <c r="L215" s="286"/>
      <c r="M215" s="286"/>
    </row>
    <row r="216" spans="1:13" ht="15.75" x14ac:dyDescent="0.25">
      <c r="A216" s="284"/>
      <c r="B216" s="284"/>
      <c r="C216" s="295"/>
      <c r="D216" s="284"/>
      <c r="E216" s="284"/>
      <c r="F216" s="285"/>
      <c r="G216" s="286"/>
      <c r="H216" s="286"/>
      <c r="I216" s="286"/>
      <c r="J216" s="286"/>
      <c r="K216" s="286"/>
      <c r="L216" s="286"/>
      <c r="M216" s="286"/>
    </row>
    <row r="217" spans="1:13" ht="15.75" x14ac:dyDescent="0.25">
      <c r="A217" s="284"/>
      <c r="B217" s="284"/>
      <c r="C217" s="295"/>
      <c r="D217" s="284"/>
      <c r="E217" s="284"/>
      <c r="F217" s="285"/>
      <c r="G217" s="286"/>
      <c r="H217" s="286"/>
      <c r="I217" s="286"/>
      <c r="J217" s="286"/>
      <c r="K217" s="286"/>
      <c r="L217" s="286"/>
      <c r="M217" s="286"/>
    </row>
    <row r="218" spans="1:13" ht="15.75" x14ac:dyDescent="0.25">
      <c r="A218" s="284"/>
      <c r="B218" s="284"/>
      <c r="C218" s="295"/>
      <c r="D218" s="284"/>
      <c r="E218" s="284"/>
      <c r="F218" s="285"/>
      <c r="G218" s="286"/>
      <c r="H218" s="286"/>
      <c r="I218" s="286"/>
      <c r="J218" s="286"/>
      <c r="K218" s="286"/>
      <c r="L218" s="286"/>
      <c r="M218" s="286"/>
    </row>
    <row r="219" spans="1:13" ht="15.75" x14ac:dyDescent="0.25">
      <c r="A219" s="284"/>
      <c r="B219" s="284"/>
      <c r="C219" s="295"/>
      <c r="D219" s="284"/>
      <c r="E219" s="284"/>
      <c r="F219" s="285"/>
      <c r="G219" s="286"/>
      <c r="H219" s="286"/>
      <c r="I219" s="286"/>
      <c r="J219" s="286"/>
      <c r="K219" s="286"/>
      <c r="L219" s="286"/>
      <c r="M219" s="286"/>
    </row>
    <row r="220" spans="1:13" ht="15.75" x14ac:dyDescent="0.25">
      <c r="A220" s="284"/>
      <c r="B220" s="284"/>
      <c r="C220" s="295"/>
      <c r="D220" s="284"/>
      <c r="E220" s="284"/>
      <c r="F220" s="285"/>
      <c r="G220" s="286"/>
      <c r="H220" s="286"/>
      <c r="I220" s="286"/>
      <c r="J220" s="286"/>
      <c r="K220" s="286"/>
      <c r="L220" s="286"/>
      <c r="M220" s="286"/>
    </row>
    <row r="221" spans="1:13" ht="15.75" x14ac:dyDescent="0.25">
      <c r="A221" s="284"/>
      <c r="B221" s="284"/>
      <c r="C221" s="295"/>
      <c r="D221" s="284"/>
      <c r="E221" s="284"/>
      <c r="F221" s="285"/>
      <c r="G221" s="286"/>
      <c r="H221" s="286"/>
      <c r="I221" s="286"/>
      <c r="J221" s="286"/>
      <c r="K221" s="286"/>
      <c r="L221" s="286"/>
      <c r="M221" s="286"/>
    </row>
    <row r="222" spans="1:13" ht="15.75" x14ac:dyDescent="0.25">
      <c r="A222" s="284"/>
      <c r="B222" s="284"/>
      <c r="C222" s="295"/>
      <c r="D222" s="284"/>
      <c r="E222" s="284"/>
      <c r="F222" s="285"/>
      <c r="G222" s="286"/>
      <c r="H222" s="286"/>
      <c r="I222" s="286"/>
      <c r="J222" s="286"/>
      <c r="K222" s="286"/>
      <c r="L222" s="286"/>
      <c r="M222" s="286"/>
    </row>
    <row r="223" spans="1:13" ht="15.75" x14ac:dyDescent="0.25">
      <c r="A223" s="284"/>
      <c r="B223" s="284"/>
      <c r="C223" s="295"/>
      <c r="D223" s="284"/>
      <c r="E223" s="284"/>
      <c r="F223" s="285"/>
      <c r="G223" s="286"/>
      <c r="H223" s="286"/>
      <c r="I223" s="286"/>
      <c r="J223" s="286"/>
      <c r="K223" s="286"/>
      <c r="L223" s="286"/>
      <c r="M223" s="286"/>
    </row>
    <row r="224" spans="1:13" ht="15.75" x14ac:dyDescent="0.25">
      <c r="A224" s="284"/>
      <c r="B224" s="284"/>
      <c r="C224" s="295"/>
      <c r="D224" s="284"/>
      <c r="E224" s="284"/>
      <c r="F224" s="285"/>
      <c r="G224" s="286"/>
      <c r="H224" s="286"/>
      <c r="I224" s="286"/>
      <c r="J224" s="286"/>
      <c r="K224" s="286"/>
      <c r="L224" s="286"/>
      <c r="M224" s="286"/>
    </row>
    <row r="225" spans="1:13" ht="15.75" x14ac:dyDescent="0.25">
      <c r="A225" s="284"/>
      <c r="B225" s="284"/>
      <c r="C225" s="295"/>
      <c r="D225" s="284"/>
      <c r="E225" s="284"/>
      <c r="F225" s="285"/>
      <c r="G225" s="286"/>
      <c r="H225" s="286"/>
      <c r="I225" s="286"/>
      <c r="J225" s="286"/>
      <c r="K225" s="286"/>
      <c r="L225" s="286"/>
      <c r="M225" s="286"/>
    </row>
    <row r="226" spans="1:13" ht="15.75" x14ac:dyDescent="0.25">
      <c r="A226" s="284"/>
      <c r="B226" s="284"/>
      <c r="C226" s="295"/>
      <c r="D226" s="284"/>
      <c r="E226" s="284"/>
      <c r="F226" s="285"/>
      <c r="G226" s="286"/>
      <c r="H226" s="286"/>
      <c r="I226" s="286"/>
      <c r="J226" s="286"/>
      <c r="K226" s="286"/>
      <c r="L226" s="286"/>
      <c r="M226" s="286"/>
    </row>
    <row r="227" spans="1:13" ht="15.75" x14ac:dyDescent="0.25">
      <c r="A227" s="284"/>
      <c r="B227" s="284"/>
      <c r="C227" s="295"/>
      <c r="D227" s="284"/>
      <c r="E227" s="284"/>
      <c r="F227" s="285"/>
      <c r="G227" s="286"/>
      <c r="H227" s="286"/>
      <c r="I227" s="286"/>
      <c r="J227" s="286"/>
      <c r="K227" s="286"/>
      <c r="L227" s="286"/>
      <c r="M227" s="286"/>
    </row>
    <row r="228" spans="1:13" ht="15.75" x14ac:dyDescent="0.25">
      <c r="A228" s="284"/>
      <c r="B228" s="284"/>
      <c r="C228" s="295"/>
      <c r="D228" s="284"/>
      <c r="E228" s="284"/>
      <c r="F228" s="285"/>
      <c r="G228" s="286"/>
      <c r="H228" s="286"/>
      <c r="I228" s="286"/>
      <c r="J228" s="286"/>
      <c r="K228" s="286"/>
      <c r="L228" s="286"/>
      <c r="M228" s="286"/>
    </row>
    <row r="229" spans="1:13" ht="15.75" x14ac:dyDescent="0.25">
      <c r="A229" s="284"/>
      <c r="B229" s="284"/>
      <c r="C229" s="295"/>
      <c r="D229" s="284"/>
      <c r="E229" s="284"/>
      <c r="F229" s="285"/>
      <c r="G229" s="286"/>
      <c r="H229" s="286"/>
      <c r="I229" s="286"/>
      <c r="J229" s="286"/>
      <c r="K229" s="286"/>
      <c r="L229" s="286"/>
      <c r="M229" s="286"/>
    </row>
    <row r="230" spans="1:13" ht="15.75" x14ac:dyDescent="0.25">
      <c r="A230" s="284"/>
      <c r="B230" s="284"/>
      <c r="C230" s="295"/>
      <c r="D230" s="284"/>
      <c r="E230" s="284"/>
      <c r="F230" s="285"/>
      <c r="G230" s="286"/>
      <c r="H230" s="286"/>
      <c r="I230" s="286"/>
      <c r="J230" s="286"/>
      <c r="K230" s="286"/>
      <c r="L230" s="286"/>
      <c r="M230" s="286"/>
    </row>
    <row r="231" spans="1:13" ht="15.75" x14ac:dyDescent="0.25">
      <c r="A231" s="284"/>
      <c r="B231" s="284"/>
      <c r="C231" s="295"/>
      <c r="D231" s="284"/>
      <c r="E231" s="284"/>
      <c r="F231" s="285"/>
      <c r="G231" s="286"/>
      <c r="H231" s="286"/>
      <c r="I231" s="286"/>
      <c r="J231" s="286"/>
      <c r="K231" s="286"/>
      <c r="L231" s="286"/>
      <c r="M231" s="286"/>
    </row>
    <row r="232" spans="1:13" ht="15.75" x14ac:dyDescent="0.25">
      <c r="A232" s="284"/>
      <c r="B232" s="284"/>
      <c r="C232" s="295"/>
      <c r="D232" s="284"/>
      <c r="E232" s="284"/>
      <c r="F232" s="285"/>
      <c r="G232" s="286"/>
      <c r="H232" s="286"/>
      <c r="I232" s="286"/>
      <c r="J232" s="286"/>
      <c r="K232" s="286"/>
      <c r="L232" s="286"/>
      <c r="M232" s="286"/>
    </row>
    <row r="233" spans="1:13" ht="15.75" x14ac:dyDescent="0.25">
      <c r="A233" s="284"/>
      <c r="B233" s="284"/>
      <c r="C233" s="295"/>
      <c r="D233" s="284"/>
      <c r="E233" s="284"/>
      <c r="F233" s="285"/>
      <c r="G233" s="286"/>
      <c r="H233" s="286"/>
      <c r="I233" s="286"/>
      <c r="J233" s="286"/>
      <c r="K233" s="286"/>
      <c r="L233" s="286"/>
      <c r="M233" s="286"/>
    </row>
    <row r="234" spans="1:13" ht="15.75" x14ac:dyDescent="0.25">
      <c r="A234" s="284"/>
      <c r="B234" s="284"/>
      <c r="C234" s="295"/>
      <c r="D234" s="284"/>
      <c r="E234" s="284"/>
      <c r="F234" s="285"/>
      <c r="G234" s="286"/>
      <c r="H234" s="286"/>
      <c r="I234" s="286"/>
      <c r="J234" s="286"/>
      <c r="K234" s="286"/>
      <c r="L234" s="286"/>
      <c r="M234" s="286"/>
    </row>
    <row r="235" spans="1:13" ht="15.75" x14ac:dyDescent="0.25">
      <c r="A235" s="284"/>
      <c r="B235" s="284"/>
      <c r="C235" s="295"/>
      <c r="D235" s="284"/>
      <c r="E235" s="284"/>
      <c r="F235" s="285"/>
      <c r="G235" s="286"/>
      <c r="H235" s="286"/>
      <c r="I235" s="286"/>
      <c r="J235" s="286"/>
      <c r="K235" s="286"/>
      <c r="L235" s="286"/>
      <c r="M235" s="286"/>
    </row>
    <row r="236" spans="1:13" ht="15.75" x14ac:dyDescent="0.25">
      <c r="A236" s="284"/>
      <c r="B236" s="284"/>
      <c r="C236" s="295"/>
      <c r="D236" s="284"/>
      <c r="E236" s="284"/>
      <c r="F236" s="285"/>
      <c r="G236" s="286"/>
      <c r="H236" s="286"/>
      <c r="I236" s="286"/>
      <c r="J236" s="286"/>
      <c r="K236" s="286"/>
      <c r="L236" s="286"/>
      <c r="M236" s="286"/>
    </row>
    <row r="237" spans="1:13" ht="15.75" x14ac:dyDescent="0.25">
      <c r="A237" s="284"/>
      <c r="B237" s="284"/>
      <c r="C237" s="295"/>
      <c r="D237" s="284"/>
      <c r="E237" s="284"/>
      <c r="F237" s="285"/>
      <c r="G237" s="286"/>
      <c r="H237" s="286"/>
      <c r="I237" s="286"/>
      <c r="J237" s="286"/>
      <c r="K237" s="286"/>
      <c r="L237" s="286"/>
      <c r="M237" s="286"/>
    </row>
    <row r="238" spans="1:13" ht="15.75" x14ac:dyDescent="0.25">
      <c r="A238" s="284"/>
      <c r="B238" s="284"/>
      <c r="C238" s="295"/>
      <c r="D238" s="284"/>
      <c r="E238" s="284"/>
      <c r="F238" s="285"/>
      <c r="G238" s="286"/>
      <c r="H238" s="286"/>
      <c r="I238" s="286"/>
      <c r="J238" s="286"/>
      <c r="K238" s="286"/>
      <c r="L238" s="286"/>
      <c r="M238" s="286"/>
    </row>
    <row r="239" spans="1:13" ht="15.75" x14ac:dyDescent="0.25">
      <c r="A239" s="284"/>
      <c r="B239" s="284"/>
      <c r="C239" s="295"/>
      <c r="D239" s="284"/>
      <c r="E239" s="284"/>
      <c r="F239" s="285"/>
      <c r="G239" s="286"/>
      <c r="H239" s="286"/>
      <c r="I239" s="286"/>
      <c r="J239" s="286"/>
      <c r="K239" s="286"/>
      <c r="L239" s="286"/>
      <c r="M239" s="286"/>
    </row>
    <row r="240" spans="1:13" ht="15.75" x14ac:dyDescent="0.25">
      <c r="A240" s="284"/>
      <c r="B240" s="284"/>
      <c r="C240" s="295"/>
      <c r="D240" s="284"/>
      <c r="E240" s="284"/>
      <c r="F240" s="285"/>
      <c r="G240" s="286"/>
      <c r="H240" s="286"/>
      <c r="I240" s="286"/>
      <c r="J240" s="286"/>
      <c r="K240" s="286"/>
      <c r="L240" s="286"/>
      <c r="M240" s="286"/>
    </row>
    <row r="241" spans="1:13" ht="15.75" x14ac:dyDescent="0.25">
      <c r="A241" s="284"/>
      <c r="B241" s="284"/>
      <c r="C241" s="295"/>
      <c r="D241" s="284"/>
      <c r="E241" s="284"/>
      <c r="F241" s="285"/>
      <c r="G241" s="286"/>
      <c r="H241" s="286"/>
      <c r="I241" s="286"/>
      <c r="J241" s="286"/>
      <c r="K241" s="286"/>
      <c r="L241" s="286"/>
      <c r="M241" s="286"/>
    </row>
    <row r="242" spans="1:13" ht="15.75" x14ac:dyDescent="0.25">
      <c r="A242" s="284"/>
      <c r="B242" s="284"/>
      <c r="C242" s="295"/>
      <c r="D242" s="284"/>
      <c r="E242" s="284"/>
      <c r="F242" s="285"/>
      <c r="G242" s="286"/>
      <c r="H242" s="286"/>
      <c r="I242" s="286"/>
      <c r="J242" s="286"/>
      <c r="K242" s="286"/>
      <c r="L242" s="286"/>
      <c r="M242" s="286"/>
    </row>
    <row r="243" spans="1:13" ht="15.75" x14ac:dyDescent="0.25">
      <c r="A243" s="284"/>
      <c r="B243" s="284"/>
      <c r="C243" s="295"/>
      <c r="D243" s="284"/>
      <c r="E243" s="284"/>
      <c r="F243" s="285"/>
      <c r="G243" s="286"/>
      <c r="H243" s="286"/>
      <c r="I243" s="286"/>
      <c r="J243" s="286"/>
      <c r="K243" s="286"/>
      <c r="L243" s="286"/>
      <c r="M243" s="286"/>
    </row>
    <row r="244" spans="1:13" ht="15.75" x14ac:dyDescent="0.25">
      <c r="A244" s="284"/>
      <c r="B244" s="284"/>
      <c r="C244" s="295"/>
      <c r="D244" s="284"/>
      <c r="E244" s="284"/>
      <c r="F244" s="285"/>
      <c r="G244" s="286"/>
      <c r="H244" s="286"/>
      <c r="I244" s="286"/>
      <c r="J244" s="286"/>
      <c r="K244" s="286"/>
      <c r="L244" s="286"/>
      <c r="M244" s="286"/>
    </row>
    <row r="245" spans="1:13" ht="15.75" x14ac:dyDescent="0.25">
      <c r="A245" s="284"/>
      <c r="B245" s="284"/>
      <c r="C245" s="295"/>
      <c r="D245" s="284"/>
      <c r="E245" s="284"/>
      <c r="F245" s="285"/>
      <c r="G245" s="286"/>
      <c r="H245" s="286"/>
      <c r="I245" s="286"/>
      <c r="J245" s="286"/>
      <c r="K245" s="286"/>
      <c r="L245" s="286"/>
      <c r="M245" s="286"/>
    </row>
    <row r="246" spans="1:13" ht="15.75" x14ac:dyDescent="0.25">
      <c r="A246" s="284"/>
      <c r="B246" s="284"/>
      <c r="C246" s="295"/>
      <c r="D246" s="284"/>
      <c r="E246" s="284"/>
      <c r="F246" s="285"/>
      <c r="G246" s="286"/>
      <c r="H246" s="286"/>
      <c r="I246" s="286"/>
      <c r="J246" s="286"/>
      <c r="K246" s="286"/>
      <c r="L246" s="286"/>
      <c r="M246" s="286"/>
    </row>
    <row r="247" spans="1:13" ht="15.75" x14ac:dyDescent="0.25">
      <c r="A247" s="284"/>
      <c r="B247" s="284"/>
      <c r="C247" s="295"/>
      <c r="D247" s="284"/>
      <c r="E247" s="284"/>
      <c r="F247" s="285"/>
      <c r="G247" s="286"/>
      <c r="H247" s="286"/>
      <c r="I247" s="286"/>
      <c r="J247" s="286"/>
      <c r="K247" s="286"/>
      <c r="L247" s="286"/>
      <c r="M247" s="286"/>
    </row>
    <row r="248" spans="1:13" ht="15.75" x14ac:dyDescent="0.25">
      <c r="A248" s="284"/>
      <c r="B248" s="284"/>
      <c r="C248" s="295"/>
      <c r="D248" s="284"/>
      <c r="E248" s="284"/>
      <c r="F248" s="285"/>
      <c r="G248" s="286"/>
      <c r="H248" s="286"/>
      <c r="I248" s="286"/>
      <c r="J248" s="286"/>
      <c r="K248" s="286"/>
      <c r="L248" s="286"/>
      <c r="M248" s="286"/>
    </row>
    <row r="249" spans="1:13" ht="15.75" x14ac:dyDescent="0.25">
      <c r="A249" s="284"/>
      <c r="B249" s="284"/>
      <c r="C249" s="295"/>
      <c r="D249" s="284"/>
      <c r="E249" s="284"/>
      <c r="F249" s="285"/>
      <c r="G249" s="286"/>
      <c r="H249" s="286"/>
      <c r="I249" s="286"/>
      <c r="J249" s="286"/>
      <c r="K249" s="286"/>
      <c r="L249" s="286"/>
      <c r="M249" s="286"/>
    </row>
    <row r="250" spans="1:13" ht="15.75" x14ac:dyDescent="0.25">
      <c r="A250" s="284"/>
      <c r="B250" s="284"/>
      <c r="C250" s="295"/>
      <c r="D250" s="284"/>
      <c r="E250" s="284"/>
      <c r="F250" s="285"/>
      <c r="G250" s="286"/>
      <c r="H250" s="286"/>
      <c r="I250" s="286"/>
      <c r="J250" s="286"/>
      <c r="K250" s="286"/>
      <c r="L250" s="286"/>
      <c r="M250" s="286"/>
    </row>
    <row r="251" spans="1:13" ht="15.75" x14ac:dyDescent="0.25">
      <c r="A251" s="284"/>
      <c r="B251" s="284"/>
      <c r="C251" s="295"/>
      <c r="D251" s="284"/>
      <c r="E251" s="284"/>
      <c r="F251" s="285"/>
      <c r="G251" s="286"/>
      <c r="H251" s="286"/>
      <c r="I251" s="286"/>
      <c r="J251" s="286"/>
      <c r="K251" s="286"/>
      <c r="L251" s="286"/>
      <c r="M251" s="286"/>
    </row>
    <row r="252" spans="1:13" ht="15.75" x14ac:dyDescent="0.25">
      <c r="A252" s="284"/>
      <c r="B252" s="284"/>
      <c r="C252" s="295"/>
      <c r="D252" s="284"/>
      <c r="E252" s="284"/>
      <c r="F252" s="285"/>
      <c r="G252" s="286"/>
      <c r="H252" s="286"/>
      <c r="I252" s="286"/>
      <c r="J252" s="286"/>
      <c r="K252" s="286"/>
      <c r="L252" s="286"/>
      <c r="M252" s="286"/>
    </row>
    <row r="253" spans="1:13" ht="15.75" x14ac:dyDescent="0.25">
      <c r="A253" s="284"/>
      <c r="B253" s="284"/>
      <c r="C253" s="295"/>
      <c r="D253" s="284"/>
      <c r="E253" s="284"/>
      <c r="F253" s="285"/>
      <c r="G253" s="286"/>
      <c r="H253" s="286"/>
      <c r="I253" s="286"/>
      <c r="J253" s="286"/>
      <c r="K253" s="286"/>
      <c r="L253" s="286"/>
      <c r="M253" s="286"/>
    </row>
    <row r="254" spans="1:13" ht="15.75" x14ac:dyDescent="0.25">
      <c r="A254" s="284"/>
      <c r="B254" s="284"/>
      <c r="C254" s="295"/>
      <c r="D254" s="284"/>
      <c r="E254" s="284"/>
      <c r="F254" s="285"/>
      <c r="G254" s="286"/>
      <c r="H254" s="286"/>
      <c r="I254" s="286"/>
      <c r="J254" s="286"/>
      <c r="K254" s="286"/>
      <c r="L254" s="286"/>
      <c r="M254" s="286"/>
    </row>
    <row r="255" spans="1:13" ht="15.75" x14ac:dyDescent="0.25">
      <c r="A255" s="284"/>
      <c r="B255" s="284"/>
      <c r="C255" s="295"/>
      <c r="D255" s="284"/>
      <c r="E255" s="284"/>
      <c r="F255" s="285"/>
      <c r="G255" s="286"/>
      <c r="H255" s="286"/>
      <c r="I255" s="286"/>
      <c r="J255" s="286"/>
      <c r="K255" s="286"/>
      <c r="L255" s="286"/>
      <c r="M255" s="286"/>
    </row>
    <row r="256" spans="1:13" ht="15.75" x14ac:dyDescent="0.25">
      <c r="A256" s="284"/>
      <c r="B256" s="284"/>
      <c r="C256" s="295"/>
      <c r="D256" s="284"/>
      <c r="E256" s="284"/>
      <c r="F256" s="285"/>
      <c r="G256" s="286"/>
      <c r="H256" s="286"/>
      <c r="I256" s="286"/>
      <c r="J256" s="286"/>
      <c r="K256" s="286"/>
      <c r="L256" s="286"/>
      <c r="M256" s="286"/>
    </row>
    <row r="257" spans="1:13" ht="15.75" x14ac:dyDescent="0.25">
      <c r="A257" s="284"/>
      <c r="B257" s="284"/>
      <c r="C257" s="295"/>
      <c r="D257" s="284"/>
      <c r="E257" s="284"/>
      <c r="F257" s="285"/>
      <c r="G257" s="286"/>
      <c r="H257" s="286"/>
      <c r="I257" s="286"/>
      <c r="J257" s="286"/>
      <c r="K257" s="286"/>
      <c r="L257" s="286"/>
      <c r="M257" s="286"/>
    </row>
    <row r="258" spans="1:13" ht="15.75" x14ac:dyDescent="0.25">
      <c r="A258" s="284"/>
      <c r="B258" s="284"/>
      <c r="C258" s="295"/>
      <c r="D258" s="284"/>
      <c r="E258" s="284"/>
      <c r="F258" s="285"/>
      <c r="G258" s="286"/>
      <c r="H258" s="286"/>
      <c r="I258" s="286"/>
      <c r="J258" s="286"/>
      <c r="K258" s="286"/>
      <c r="L258" s="286"/>
      <c r="M258" s="286"/>
    </row>
    <row r="259" spans="1:13" ht="15.75" x14ac:dyDescent="0.25">
      <c r="A259" s="284"/>
      <c r="B259" s="284"/>
      <c r="C259" s="295"/>
      <c r="D259" s="284"/>
      <c r="E259" s="284"/>
      <c r="F259" s="285"/>
      <c r="G259" s="286"/>
      <c r="H259" s="286"/>
      <c r="I259" s="286"/>
      <c r="J259" s="286"/>
      <c r="K259" s="286"/>
      <c r="L259" s="286"/>
      <c r="M259" s="286"/>
    </row>
    <row r="260" spans="1:13" ht="15.75" x14ac:dyDescent="0.25">
      <c r="A260" s="284"/>
      <c r="B260" s="284"/>
      <c r="C260" s="295"/>
      <c r="D260" s="284"/>
      <c r="E260" s="284"/>
      <c r="F260" s="285"/>
      <c r="G260" s="286"/>
      <c r="H260" s="286"/>
      <c r="I260" s="286"/>
      <c r="J260" s="286"/>
      <c r="K260" s="286"/>
      <c r="L260" s="286"/>
      <c r="M260" s="286"/>
    </row>
    <row r="261" spans="1:13" ht="15.75" x14ac:dyDescent="0.25">
      <c r="A261" s="284"/>
      <c r="B261" s="284"/>
      <c r="C261" s="295"/>
      <c r="D261" s="284"/>
      <c r="E261" s="284"/>
      <c r="F261" s="285"/>
      <c r="G261" s="286"/>
      <c r="H261" s="286"/>
      <c r="I261" s="286"/>
      <c r="J261" s="286"/>
      <c r="K261" s="286"/>
      <c r="L261" s="286"/>
      <c r="M261" s="286"/>
    </row>
    <row r="262" spans="1:13" ht="15.75" x14ac:dyDescent="0.25">
      <c r="A262" s="284"/>
      <c r="B262" s="284"/>
      <c r="C262" s="295"/>
      <c r="D262" s="284"/>
      <c r="E262" s="284"/>
      <c r="F262" s="285"/>
      <c r="G262" s="286"/>
      <c r="H262" s="286"/>
      <c r="I262" s="286"/>
      <c r="J262" s="286"/>
      <c r="K262" s="286"/>
      <c r="L262" s="286"/>
      <c r="M262" s="286"/>
    </row>
    <row r="263" spans="1:13" ht="15.75" x14ac:dyDescent="0.25">
      <c r="A263" s="284"/>
      <c r="B263" s="284"/>
      <c r="C263" s="295"/>
      <c r="D263" s="284"/>
      <c r="E263" s="284"/>
      <c r="F263" s="285"/>
      <c r="G263" s="286"/>
      <c r="H263" s="286"/>
      <c r="I263" s="286"/>
      <c r="J263" s="286"/>
      <c r="K263" s="286"/>
      <c r="L263" s="286"/>
      <c r="M263" s="286"/>
    </row>
    <row r="264" spans="1:13" ht="15.75" x14ac:dyDescent="0.25">
      <c r="A264" s="284"/>
      <c r="B264" s="284"/>
      <c r="C264" s="295"/>
      <c r="D264" s="284"/>
      <c r="E264" s="284"/>
      <c r="F264" s="285"/>
      <c r="G264" s="286"/>
      <c r="H264" s="286"/>
      <c r="I264" s="286"/>
      <c r="J264" s="286"/>
      <c r="K264" s="286"/>
      <c r="L264" s="286"/>
      <c r="M264" s="286"/>
    </row>
    <row r="265" spans="1:13" ht="15.75" x14ac:dyDescent="0.25">
      <c r="A265" s="284"/>
      <c r="B265" s="284"/>
      <c r="C265" s="295"/>
      <c r="D265" s="284"/>
      <c r="E265" s="284"/>
      <c r="F265" s="285"/>
      <c r="G265" s="286"/>
      <c r="H265" s="286"/>
      <c r="I265" s="286"/>
      <c r="J265" s="286"/>
      <c r="K265" s="286"/>
      <c r="L265" s="286"/>
      <c r="M265" s="286"/>
    </row>
    <row r="266" spans="1:13" ht="15.75" x14ac:dyDescent="0.25">
      <c r="A266" s="284"/>
      <c r="B266" s="284"/>
      <c r="C266" s="295"/>
      <c r="D266" s="284"/>
      <c r="E266" s="284"/>
      <c r="F266" s="285"/>
      <c r="G266" s="286"/>
      <c r="H266" s="286"/>
      <c r="I266" s="286"/>
      <c r="J266" s="286"/>
      <c r="K266" s="286"/>
      <c r="L266" s="286"/>
      <c r="M266" s="286"/>
    </row>
    <row r="267" spans="1:13" ht="15.75" x14ac:dyDescent="0.25">
      <c r="A267" s="284"/>
      <c r="B267" s="284"/>
      <c r="C267" s="295"/>
      <c r="D267" s="284"/>
      <c r="E267" s="284"/>
      <c r="F267" s="285"/>
      <c r="G267" s="286"/>
      <c r="H267" s="286"/>
      <c r="I267" s="286"/>
      <c r="J267" s="286"/>
      <c r="K267" s="286"/>
      <c r="L267" s="286"/>
      <c r="M267" s="286"/>
    </row>
    <row r="268" spans="1:13" ht="15.75" x14ac:dyDescent="0.25">
      <c r="A268" s="284"/>
      <c r="B268" s="284"/>
      <c r="C268" s="295"/>
      <c r="D268" s="284"/>
      <c r="E268" s="284"/>
      <c r="F268" s="285"/>
      <c r="G268" s="286"/>
      <c r="H268" s="286"/>
      <c r="I268" s="286"/>
      <c r="J268" s="286"/>
      <c r="K268" s="286"/>
      <c r="L268" s="286"/>
      <c r="M268" s="286"/>
    </row>
    <row r="269" spans="1:13" ht="15.75" x14ac:dyDescent="0.25">
      <c r="A269" s="284"/>
      <c r="B269" s="284"/>
      <c r="C269" s="295"/>
      <c r="D269" s="284"/>
      <c r="E269" s="284"/>
      <c r="F269" s="285"/>
      <c r="G269" s="286"/>
      <c r="H269" s="286"/>
      <c r="I269" s="286"/>
      <c r="J269" s="286"/>
      <c r="K269" s="286"/>
      <c r="L269" s="286"/>
      <c r="M269" s="286"/>
    </row>
    <row r="270" spans="1:13" ht="15.75" x14ac:dyDescent="0.25">
      <c r="A270" s="284"/>
      <c r="B270" s="284"/>
      <c r="C270" s="295"/>
      <c r="D270" s="284"/>
      <c r="E270" s="284"/>
      <c r="F270" s="285"/>
      <c r="G270" s="286"/>
      <c r="H270" s="286"/>
      <c r="I270" s="286"/>
      <c r="J270" s="286"/>
      <c r="K270" s="286"/>
      <c r="L270" s="286"/>
      <c r="M270" s="286"/>
    </row>
    <row r="271" spans="1:13" ht="15.75" x14ac:dyDescent="0.25">
      <c r="A271" s="284"/>
      <c r="B271" s="284"/>
      <c r="C271" s="295"/>
      <c r="D271" s="284"/>
      <c r="E271" s="284"/>
      <c r="F271" s="285"/>
      <c r="G271" s="286"/>
      <c r="H271" s="286"/>
      <c r="I271" s="286"/>
      <c r="J271" s="286"/>
      <c r="K271" s="286"/>
      <c r="L271" s="286"/>
      <c r="M271" s="286"/>
    </row>
    <row r="272" spans="1:13" ht="15.75" x14ac:dyDescent="0.25">
      <c r="A272" s="284"/>
      <c r="B272" s="284"/>
      <c r="C272" s="295"/>
      <c r="D272" s="284"/>
      <c r="E272" s="284"/>
      <c r="F272" s="285"/>
      <c r="G272" s="286"/>
      <c r="H272" s="286"/>
      <c r="I272" s="286"/>
      <c r="J272" s="286"/>
      <c r="K272" s="286"/>
      <c r="L272" s="286"/>
      <c r="M272" s="286"/>
    </row>
    <row r="273" spans="1:13" ht="15.75" x14ac:dyDescent="0.25">
      <c r="A273" s="284"/>
      <c r="B273" s="284"/>
      <c r="C273" s="295"/>
      <c r="D273" s="284"/>
      <c r="E273" s="284"/>
      <c r="F273" s="285"/>
      <c r="G273" s="286"/>
      <c r="H273" s="286"/>
      <c r="I273" s="286"/>
      <c r="J273" s="286"/>
      <c r="K273" s="286"/>
      <c r="L273" s="286"/>
      <c r="M273" s="286"/>
    </row>
    <row r="274" spans="1:13" ht="15.75" x14ac:dyDescent="0.25">
      <c r="A274" s="284"/>
      <c r="B274" s="284"/>
      <c r="C274" s="295"/>
      <c r="D274" s="284"/>
      <c r="E274" s="284"/>
      <c r="F274" s="285"/>
      <c r="G274" s="286"/>
      <c r="H274" s="286"/>
      <c r="I274" s="286"/>
      <c r="J274" s="286"/>
      <c r="K274" s="286"/>
      <c r="L274" s="286"/>
      <c r="M274" s="286"/>
    </row>
    <row r="275" spans="1:13" ht="15.75" x14ac:dyDescent="0.25">
      <c r="A275" s="284"/>
      <c r="B275" s="284"/>
      <c r="C275" s="295"/>
      <c r="D275" s="284"/>
      <c r="E275" s="284"/>
      <c r="F275" s="285"/>
      <c r="G275" s="286"/>
      <c r="H275" s="286"/>
      <c r="I275" s="286"/>
      <c r="J275" s="286"/>
      <c r="K275" s="286"/>
      <c r="L275" s="286"/>
      <c r="M275" s="286"/>
    </row>
    <row r="276" spans="1:13" ht="15.75" x14ac:dyDescent="0.25">
      <c r="A276" s="284"/>
      <c r="B276" s="284"/>
      <c r="C276" s="295"/>
      <c r="D276" s="284"/>
      <c r="E276" s="284"/>
      <c r="F276" s="285"/>
      <c r="G276" s="286"/>
      <c r="H276" s="286"/>
      <c r="I276" s="286"/>
      <c r="J276" s="286"/>
      <c r="K276" s="286"/>
      <c r="L276" s="286"/>
      <c r="M276" s="286"/>
    </row>
    <row r="277" spans="1:13" ht="15.75" x14ac:dyDescent="0.25">
      <c r="A277" s="284"/>
      <c r="B277" s="284"/>
      <c r="C277" s="295"/>
      <c r="D277" s="284"/>
      <c r="E277" s="284"/>
      <c r="F277" s="285"/>
      <c r="G277" s="286"/>
      <c r="H277" s="286"/>
      <c r="I277" s="286"/>
      <c r="J277" s="286"/>
      <c r="K277" s="286"/>
      <c r="L277" s="286"/>
      <c r="M277" s="286"/>
    </row>
    <row r="278" spans="1:13" ht="15.75" x14ac:dyDescent="0.25">
      <c r="A278" s="284"/>
      <c r="B278" s="284"/>
      <c r="C278" s="295"/>
      <c r="D278" s="284"/>
      <c r="E278" s="284"/>
      <c r="F278" s="285"/>
      <c r="G278" s="286"/>
      <c r="H278" s="286"/>
      <c r="I278" s="286"/>
      <c r="J278" s="286"/>
      <c r="K278" s="286"/>
      <c r="L278" s="286"/>
      <c r="M278" s="286"/>
    </row>
    <row r="279" spans="1:13" ht="15.75" x14ac:dyDescent="0.25">
      <c r="A279" s="284"/>
      <c r="B279" s="284"/>
      <c r="C279" s="295"/>
      <c r="D279" s="284"/>
      <c r="E279" s="284"/>
      <c r="F279" s="285"/>
      <c r="G279" s="286"/>
      <c r="H279" s="286"/>
      <c r="I279" s="286"/>
      <c r="J279" s="286"/>
      <c r="K279" s="286"/>
      <c r="L279" s="286"/>
      <c r="M279" s="286"/>
    </row>
    <row r="280" spans="1:13" ht="15.75" x14ac:dyDescent="0.25">
      <c r="A280" s="284"/>
      <c r="B280" s="284"/>
      <c r="C280" s="295"/>
      <c r="D280" s="284"/>
      <c r="E280" s="284"/>
      <c r="F280" s="285"/>
      <c r="G280" s="286"/>
      <c r="H280" s="286"/>
      <c r="I280" s="286"/>
      <c r="J280" s="286"/>
      <c r="K280" s="286"/>
      <c r="L280" s="286"/>
      <c r="M280" s="286"/>
    </row>
    <row r="281" spans="1:13" ht="15.75" x14ac:dyDescent="0.25">
      <c r="A281" s="284"/>
      <c r="B281" s="284"/>
      <c r="C281" s="295"/>
      <c r="D281" s="284"/>
      <c r="E281" s="284"/>
      <c r="F281" s="285"/>
      <c r="G281" s="286"/>
      <c r="H281" s="286"/>
      <c r="I281" s="286"/>
      <c r="J281" s="286"/>
      <c r="K281" s="286"/>
      <c r="L281" s="286"/>
      <c r="M281" s="286"/>
    </row>
    <row r="282" spans="1:13" ht="15.75" x14ac:dyDescent="0.25">
      <c r="A282" s="284"/>
      <c r="B282" s="284"/>
      <c r="C282" s="295"/>
      <c r="D282" s="284"/>
      <c r="E282" s="284"/>
      <c r="F282" s="285"/>
      <c r="G282" s="286"/>
      <c r="H282" s="286"/>
      <c r="I282" s="286"/>
      <c r="J282" s="286"/>
      <c r="K282" s="286"/>
      <c r="L282" s="286"/>
      <c r="M282" s="286"/>
    </row>
    <row r="283" spans="1:13" ht="15.75" x14ac:dyDescent="0.25">
      <c r="A283" s="284"/>
      <c r="B283" s="284"/>
      <c r="C283" s="295"/>
      <c r="D283" s="284"/>
      <c r="E283" s="284"/>
      <c r="F283" s="285"/>
      <c r="G283" s="286"/>
      <c r="H283" s="286"/>
      <c r="I283" s="286"/>
      <c r="J283" s="286"/>
      <c r="K283" s="286"/>
      <c r="L283" s="286"/>
      <c r="M283" s="286"/>
    </row>
    <row r="284" spans="1:13" ht="15.75" x14ac:dyDescent="0.25">
      <c r="A284" s="284"/>
      <c r="B284" s="284"/>
      <c r="C284" s="295"/>
      <c r="D284" s="284"/>
      <c r="E284" s="284"/>
      <c r="F284" s="285"/>
      <c r="G284" s="286"/>
      <c r="H284" s="286"/>
      <c r="I284" s="286"/>
      <c r="J284" s="286"/>
      <c r="K284" s="286"/>
      <c r="L284" s="286"/>
      <c r="M284" s="286"/>
    </row>
    <row r="285" spans="1:13" ht="15.75" x14ac:dyDescent="0.25">
      <c r="A285" s="284"/>
      <c r="B285" s="284"/>
      <c r="C285" s="295"/>
      <c r="D285" s="284"/>
      <c r="E285" s="284"/>
      <c r="F285" s="285"/>
      <c r="G285" s="286"/>
      <c r="H285" s="286"/>
      <c r="I285" s="286"/>
      <c r="J285" s="286"/>
      <c r="K285" s="286"/>
      <c r="L285" s="286"/>
      <c r="M285" s="286"/>
    </row>
    <row r="286" spans="1:13" ht="15.75" x14ac:dyDescent="0.25">
      <c r="A286" s="284"/>
      <c r="B286" s="284"/>
      <c r="C286" s="295"/>
      <c r="D286" s="284"/>
      <c r="E286" s="284"/>
      <c r="F286" s="285"/>
      <c r="G286" s="286"/>
      <c r="H286" s="286"/>
      <c r="I286" s="286"/>
      <c r="J286" s="286"/>
      <c r="K286" s="286"/>
      <c r="L286" s="286"/>
      <c r="M286" s="286"/>
    </row>
    <row r="287" spans="1:13" ht="15.75" x14ac:dyDescent="0.25">
      <c r="A287" s="284"/>
      <c r="B287" s="284"/>
      <c r="C287" s="295"/>
      <c r="D287" s="284"/>
      <c r="E287" s="284"/>
      <c r="F287" s="285"/>
      <c r="G287" s="286"/>
      <c r="H287" s="286"/>
      <c r="I287" s="286"/>
      <c r="J287" s="286"/>
      <c r="K287" s="286"/>
      <c r="L287" s="286"/>
      <c r="M287" s="286"/>
    </row>
    <row r="288" spans="1:13" ht="15.75" x14ac:dyDescent="0.25">
      <c r="A288" s="284"/>
      <c r="B288" s="284"/>
      <c r="C288" s="295"/>
      <c r="D288" s="284"/>
      <c r="E288" s="284"/>
      <c r="F288" s="285"/>
      <c r="G288" s="286"/>
      <c r="H288" s="286"/>
      <c r="I288" s="286"/>
      <c r="J288" s="286"/>
      <c r="K288" s="286"/>
      <c r="L288" s="286"/>
      <c r="M288" s="286"/>
    </row>
    <row r="289" spans="1:13" ht="15.75" x14ac:dyDescent="0.25">
      <c r="A289" s="284"/>
      <c r="B289" s="284"/>
      <c r="C289" s="295"/>
      <c r="D289" s="284"/>
      <c r="E289" s="284"/>
      <c r="F289" s="285"/>
      <c r="G289" s="286"/>
      <c r="H289" s="286"/>
      <c r="I289" s="286"/>
      <c r="J289" s="286"/>
      <c r="K289" s="286"/>
      <c r="L289" s="286"/>
      <c r="M289" s="286"/>
    </row>
    <row r="290" spans="1:13" ht="15.75" x14ac:dyDescent="0.25">
      <c r="A290" s="284"/>
      <c r="B290" s="284"/>
      <c r="C290" s="295"/>
      <c r="D290" s="284"/>
      <c r="E290" s="284"/>
      <c r="F290" s="285"/>
      <c r="G290" s="286"/>
      <c r="H290" s="286"/>
      <c r="I290" s="286"/>
      <c r="J290" s="286"/>
      <c r="K290" s="286"/>
      <c r="L290" s="286"/>
      <c r="M290" s="286"/>
    </row>
    <row r="291" spans="1:13" ht="15.75" x14ac:dyDescent="0.25">
      <c r="A291" s="284"/>
      <c r="B291" s="284"/>
      <c r="C291" s="295"/>
      <c r="D291" s="284"/>
      <c r="E291" s="284"/>
      <c r="F291" s="285"/>
      <c r="G291" s="286"/>
      <c r="H291" s="286"/>
      <c r="I291" s="286"/>
      <c r="J291" s="286"/>
      <c r="K291" s="286"/>
      <c r="L291" s="286"/>
      <c r="M291" s="286"/>
    </row>
    <row r="292" spans="1:13" ht="15.75" x14ac:dyDescent="0.25">
      <c r="A292" s="284"/>
      <c r="B292" s="284"/>
      <c r="C292" s="295"/>
      <c r="D292" s="284"/>
      <c r="E292" s="284"/>
      <c r="F292" s="285"/>
      <c r="G292" s="286"/>
      <c r="H292" s="286"/>
      <c r="I292" s="286"/>
      <c r="J292" s="286"/>
      <c r="K292" s="286"/>
      <c r="L292" s="286"/>
      <c r="M292" s="286"/>
    </row>
    <row r="293" spans="1:13" ht="15.75" x14ac:dyDescent="0.25">
      <c r="A293" s="284"/>
      <c r="B293" s="284"/>
      <c r="C293" s="295"/>
      <c r="D293" s="284"/>
      <c r="E293" s="284"/>
      <c r="F293" s="285"/>
      <c r="G293" s="286"/>
      <c r="H293" s="286"/>
      <c r="I293" s="286"/>
      <c r="J293" s="286"/>
      <c r="K293" s="286"/>
      <c r="L293" s="286"/>
      <c r="M293" s="286"/>
    </row>
    <row r="294" spans="1:13" ht="15.75" x14ac:dyDescent="0.25">
      <c r="A294" s="284"/>
      <c r="B294" s="284"/>
      <c r="C294" s="295"/>
      <c r="D294" s="284"/>
      <c r="E294" s="284"/>
      <c r="F294" s="285"/>
      <c r="G294" s="286"/>
      <c r="H294" s="286"/>
      <c r="I294" s="286"/>
      <c r="J294" s="286"/>
      <c r="K294" s="286"/>
      <c r="L294" s="286"/>
      <c r="M294" s="286"/>
    </row>
    <row r="295" spans="1:13" ht="15.75" x14ac:dyDescent="0.25">
      <c r="A295" s="284"/>
      <c r="B295" s="284"/>
      <c r="C295" s="295"/>
      <c r="D295" s="284"/>
      <c r="E295" s="284"/>
      <c r="F295" s="285"/>
      <c r="G295" s="286"/>
      <c r="H295" s="286"/>
      <c r="I295" s="286"/>
      <c r="J295" s="286"/>
      <c r="K295" s="286"/>
      <c r="L295" s="286"/>
      <c r="M295" s="286"/>
    </row>
    <row r="296" spans="1:13" ht="15.75" x14ac:dyDescent="0.25">
      <c r="A296" s="284"/>
      <c r="B296" s="284"/>
      <c r="C296" s="295"/>
      <c r="D296" s="284"/>
      <c r="E296" s="284"/>
      <c r="F296" s="285"/>
      <c r="G296" s="286"/>
      <c r="H296" s="286"/>
      <c r="I296" s="286"/>
      <c r="J296" s="286"/>
      <c r="K296" s="286"/>
      <c r="L296" s="286"/>
      <c r="M296" s="286"/>
    </row>
    <row r="297" spans="1:13" ht="15.75" x14ac:dyDescent="0.25">
      <c r="A297" s="284"/>
      <c r="B297" s="284"/>
      <c r="C297" s="295"/>
      <c r="D297" s="284"/>
      <c r="E297" s="284"/>
      <c r="F297" s="285"/>
      <c r="G297" s="286"/>
      <c r="H297" s="286"/>
      <c r="I297" s="286"/>
      <c r="J297" s="286"/>
      <c r="K297" s="286"/>
      <c r="L297" s="286"/>
      <c r="M297" s="286"/>
    </row>
    <row r="298" spans="1:13" ht="15.75" x14ac:dyDescent="0.25">
      <c r="A298" s="284"/>
      <c r="B298" s="284"/>
      <c r="C298" s="295"/>
      <c r="D298" s="284"/>
      <c r="E298" s="284"/>
      <c r="F298" s="285"/>
      <c r="G298" s="286"/>
      <c r="H298" s="286"/>
      <c r="I298" s="286"/>
      <c r="J298" s="286"/>
      <c r="K298" s="286"/>
      <c r="L298" s="286"/>
      <c r="M298" s="286"/>
    </row>
    <row r="299" spans="1:13" ht="15.75" x14ac:dyDescent="0.25">
      <c r="A299" s="284"/>
      <c r="B299" s="284"/>
      <c r="C299" s="295"/>
      <c r="D299" s="284"/>
      <c r="E299" s="284"/>
      <c r="F299" s="285"/>
      <c r="G299" s="286"/>
      <c r="H299" s="286"/>
      <c r="I299" s="286"/>
      <c r="J299" s="286"/>
      <c r="K299" s="286"/>
      <c r="L299" s="286"/>
      <c r="M299" s="286"/>
    </row>
    <row r="300" spans="1:13" ht="15.75" x14ac:dyDescent="0.25">
      <c r="A300" s="284"/>
      <c r="B300" s="284"/>
      <c r="C300" s="295"/>
      <c r="D300" s="284"/>
      <c r="E300" s="284"/>
      <c r="F300" s="285"/>
      <c r="G300" s="286"/>
      <c r="H300" s="286"/>
      <c r="I300" s="286"/>
      <c r="J300" s="286"/>
      <c r="K300" s="286"/>
      <c r="L300" s="286"/>
      <c r="M300" s="286"/>
    </row>
    <row r="301" spans="1:13" ht="15.75" x14ac:dyDescent="0.25">
      <c r="A301" s="284"/>
      <c r="B301" s="284"/>
      <c r="C301" s="295"/>
      <c r="D301" s="284"/>
      <c r="E301" s="284"/>
      <c r="F301" s="285"/>
      <c r="G301" s="286"/>
      <c r="H301" s="286"/>
      <c r="I301" s="286"/>
      <c r="J301" s="286"/>
      <c r="K301" s="286"/>
      <c r="L301" s="286"/>
      <c r="M301" s="286"/>
    </row>
    <row r="302" spans="1:13" ht="15.75" x14ac:dyDescent="0.25">
      <c r="A302" s="284"/>
      <c r="B302" s="284"/>
      <c r="C302" s="295"/>
      <c r="D302" s="284"/>
      <c r="E302" s="284"/>
      <c r="F302" s="285"/>
      <c r="G302" s="286"/>
      <c r="H302" s="286"/>
      <c r="I302" s="286"/>
      <c r="J302" s="286"/>
      <c r="K302" s="286"/>
      <c r="L302" s="286"/>
      <c r="M302" s="286"/>
    </row>
    <row r="303" spans="1:13" ht="15.75" x14ac:dyDescent="0.25">
      <c r="A303" s="284"/>
      <c r="B303" s="284"/>
      <c r="C303" s="295"/>
      <c r="D303" s="284"/>
      <c r="E303" s="284"/>
      <c r="F303" s="285"/>
      <c r="G303" s="286"/>
      <c r="H303" s="286"/>
      <c r="I303" s="286"/>
      <c r="J303" s="286"/>
      <c r="K303" s="286"/>
      <c r="L303" s="286"/>
      <c r="M303" s="286"/>
    </row>
    <row r="304" spans="1:13" ht="15.75" x14ac:dyDescent="0.25">
      <c r="A304" s="284"/>
      <c r="B304" s="284"/>
      <c r="C304" s="295"/>
      <c r="D304" s="284"/>
      <c r="E304" s="284"/>
      <c r="F304" s="285"/>
      <c r="G304" s="286"/>
      <c r="H304" s="286"/>
      <c r="I304" s="286"/>
      <c r="J304" s="286"/>
      <c r="K304" s="286"/>
      <c r="L304" s="286"/>
      <c r="M304" s="286"/>
    </row>
    <row r="305" spans="1:13" ht="15.75" x14ac:dyDescent="0.25">
      <c r="A305" s="284"/>
      <c r="B305" s="284"/>
      <c r="C305" s="295"/>
      <c r="D305" s="284"/>
      <c r="E305" s="284"/>
      <c r="F305" s="285"/>
      <c r="G305" s="286"/>
      <c r="H305" s="286"/>
      <c r="I305" s="286"/>
      <c r="J305" s="286"/>
      <c r="K305" s="286"/>
      <c r="L305" s="286"/>
      <c r="M305" s="286"/>
    </row>
    <row r="306" spans="1:13" ht="15.75" x14ac:dyDescent="0.25">
      <c r="A306" s="284"/>
      <c r="B306" s="284"/>
      <c r="C306" s="295"/>
      <c r="D306" s="284"/>
      <c r="E306" s="284"/>
      <c r="F306" s="285"/>
      <c r="G306" s="286"/>
      <c r="H306" s="286"/>
      <c r="I306" s="286"/>
      <c r="J306" s="286"/>
      <c r="K306" s="286"/>
      <c r="L306" s="286"/>
      <c r="M306" s="286"/>
    </row>
    <row r="307" spans="1:13" ht="15.75" x14ac:dyDescent="0.25">
      <c r="A307" s="284"/>
      <c r="B307" s="284"/>
      <c r="C307" s="295"/>
      <c r="D307" s="284"/>
      <c r="E307" s="284"/>
      <c r="F307" s="285"/>
      <c r="G307" s="286"/>
      <c r="H307" s="286"/>
      <c r="I307" s="286"/>
      <c r="J307" s="286"/>
      <c r="K307" s="286"/>
      <c r="L307" s="286"/>
      <c r="M307" s="286"/>
    </row>
    <row r="308" spans="1:13" ht="15.75" x14ac:dyDescent="0.25">
      <c r="A308" s="284"/>
      <c r="B308" s="284"/>
      <c r="C308" s="295"/>
      <c r="D308" s="284"/>
      <c r="E308" s="284"/>
      <c r="F308" s="285"/>
      <c r="G308" s="286"/>
      <c r="H308" s="286"/>
      <c r="I308" s="286"/>
      <c r="J308" s="286"/>
      <c r="K308" s="286"/>
      <c r="L308" s="286"/>
      <c r="M308" s="286"/>
    </row>
    <row r="309" spans="1:13" ht="15.75" x14ac:dyDescent="0.25">
      <c r="A309" s="284"/>
      <c r="B309" s="284"/>
      <c r="C309" s="295"/>
      <c r="D309" s="284"/>
      <c r="E309" s="284"/>
      <c r="F309" s="285"/>
      <c r="G309" s="286"/>
      <c r="H309" s="286"/>
      <c r="I309" s="286"/>
      <c r="J309" s="286"/>
      <c r="K309" s="286"/>
      <c r="L309" s="286"/>
      <c r="M309" s="286"/>
    </row>
    <row r="310" spans="1:13" ht="15.75" x14ac:dyDescent="0.25">
      <c r="A310" s="284"/>
      <c r="B310" s="284"/>
      <c r="C310" s="295"/>
      <c r="D310" s="284"/>
      <c r="E310" s="284"/>
      <c r="F310" s="285"/>
      <c r="G310" s="286"/>
      <c r="H310" s="286"/>
      <c r="I310" s="286"/>
      <c r="J310" s="286"/>
      <c r="K310" s="286"/>
      <c r="L310" s="286"/>
      <c r="M310" s="286"/>
    </row>
    <row r="311" spans="1:13" ht="15.75" x14ac:dyDescent="0.25">
      <c r="A311" s="284"/>
      <c r="B311" s="284"/>
      <c r="C311" s="295"/>
      <c r="D311" s="284"/>
      <c r="E311" s="284"/>
      <c r="F311" s="285"/>
      <c r="G311" s="286"/>
      <c r="H311" s="286"/>
      <c r="I311" s="286"/>
      <c r="J311" s="286"/>
      <c r="K311" s="286"/>
      <c r="L311" s="286"/>
      <c r="M311" s="286"/>
    </row>
    <row r="312" spans="1:13" ht="15.75" x14ac:dyDescent="0.25">
      <c r="A312" s="284"/>
      <c r="B312" s="284"/>
      <c r="C312" s="295"/>
      <c r="D312" s="284"/>
      <c r="E312" s="284"/>
      <c r="F312" s="285"/>
      <c r="G312" s="286"/>
      <c r="H312" s="286"/>
      <c r="I312" s="286"/>
      <c r="J312" s="286"/>
      <c r="K312" s="286"/>
      <c r="L312" s="286"/>
      <c r="M312" s="286"/>
    </row>
    <row r="313" spans="1:13" ht="15.75" x14ac:dyDescent="0.25">
      <c r="A313" s="284"/>
      <c r="B313" s="284"/>
      <c r="C313" s="295"/>
      <c r="D313" s="284"/>
      <c r="E313" s="284"/>
      <c r="F313" s="285"/>
      <c r="G313" s="286"/>
      <c r="H313" s="286"/>
      <c r="I313" s="286"/>
      <c r="J313" s="286"/>
      <c r="K313" s="286"/>
      <c r="L313" s="286"/>
      <c r="M313" s="286"/>
    </row>
    <row r="314" spans="1:13" ht="15.75" x14ac:dyDescent="0.25">
      <c r="A314" s="284"/>
      <c r="B314" s="284"/>
      <c r="C314" s="295"/>
      <c r="D314" s="284"/>
      <c r="E314" s="284"/>
      <c r="F314" s="285"/>
      <c r="G314" s="286"/>
      <c r="H314" s="286"/>
      <c r="I314" s="286"/>
      <c r="J314" s="286"/>
      <c r="K314" s="286"/>
      <c r="L314" s="286"/>
      <c r="M314" s="286"/>
    </row>
    <row r="315" spans="1:13" ht="15.75" x14ac:dyDescent="0.25">
      <c r="A315" s="284"/>
      <c r="B315" s="284"/>
      <c r="C315" s="295"/>
      <c r="D315" s="284"/>
      <c r="E315" s="284"/>
      <c r="F315" s="285"/>
      <c r="G315" s="286"/>
      <c r="H315" s="286"/>
      <c r="I315" s="286"/>
      <c r="J315" s="286"/>
      <c r="K315" s="286"/>
      <c r="L315" s="286"/>
      <c r="M315" s="286"/>
    </row>
    <row r="316" spans="1:13" ht="15.75" x14ac:dyDescent="0.25">
      <c r="A316" s="284"/>
      <c r="B316" s="284"/>
      <c r="C316" s="295"/>
      <c r="D316" s="284"/>
      <c r="E316" s="284"/>
      <c r="F316" s="285"/>
      <c r="G316" s="286"/>
      <c r="H316" s="286"/>
      <c r="I316" s="286"/>
      <c r="J316" s="286"/>
      <c r="K316" s="286"/>
      <c r="L316" s="286"/>
      <c r="M316" s="286"/>
    </row>
    <row r="317" spans="1:13" ht="15.75" x14ac:dyDescent="0.25">
      <c r="A317" s="284"/>
      <c r="B317" s="284"/>
      <c r="C317" s="295"/>
      <c r="D317" s="284"/>
      <c r="E317" s="284"/>
      <c r="F317" s="285"/>
      <c r="G317" s="286"/>
      <c r="H317" s="286"/>
      <c r="I317" s="286"/>
      <c r="J317" s="286"/>
      <c r="K317" s="286"/>
      <c r="L317" s="286"/>
      <c r="M317" s="286"/>
    </row>
    <row r="318" spans="1:13" ht="15.75" x14ac:dyDescent="0.25">
      <c r="A318" s="284"/>
      <c r="B318" s="284"/>
      <c r="C318" s="295"/>
      <c r="D318" s="284"/>
      <c r="E318" s="284"/>
      <c r="F318" s="285"/>
      <c r="G318" s="286"/>
      <c r="H318" s="286"/>
      <c r="I318" s="286"/>
      <c r="J318" s="286"/>
      <c r="K318" s="286"/>
      <c r="L318" s="286"/>
      <c r="M318" s="286"/>
    </row>
    <row r="319" spans="1:13" ht="15.75" x14ac:dyDescent="0.25">
      <c r="A319" s="284"/>
      <c r="B319" s="284"/>
      <c r="C319" s="295"/>
      <c r="D319" s="284"/>
      <c r="E319" s="284"/>
      <c r="F319" s="285"/>
      <c r="G319" s="286"/>
      <c r="H319" s="286"/>
      <c r="I319" s="286"/>
      <c r="J319" s="286"/>
      <c r="K319" s="286"/>
      <c r="L319" s="286"/>
      <c r="M319" s="286"/>
    </row>
    <row r="320" spans="1:13" ht="15.75" x14ac:dyDescent="0.25">
      <c r="A320" s="284"/>
      <c r="B320" s="284"/>
      <c r="C320" s="295"/>
      <c r="D320" s="284"/>
      <c r="E320" s="284"/>
      <c r="F320" s="285"/>
      <c r="G320" s="286"/>
      <c r="H320" s="286"/>
      <c r="I320" s="286"/>
      <c r="J320" s="286"/>
      <c r="K320" s="286"/>
      <c r="L320" s="286"/>
      <c r="M320" s="286"/>
    </row>
    <row r="321" spans="1:13" ht="15.75" x14ac:dyDescent="0.25">
      <c r="A321" s="284"/>
      <c r="B321" s="284"/>
      <c r="C321" s="295"/>
      <c r="D321" s="284"/>
      <c r="E321" s="284"/>
      <c r="F321" s="285"/>
      <c r="G321" s="286"/>
      <c r="H321" s="286"/>
      <c r="I321" s="286"/>
      <c r="J321" s="286"/>
      <c r="K321" s="286"/>
      <c r="L321" s="286"/>
      <c r="M321" s="286"/>
    </row>
    <row r="322" spans="1:13" ht="15.75" x14ac:dyDescent="0.25">
      <c r="A322" s="284"/>
      <c r="B322" s="284"/>
      <c r="C322" s="295"/>
      <c r="D322" s="284"/>
      <c r="E322" s="284"/>
      <c r="F322" s="285"/>
      <c r="G322" s="286"/>
      <c r="H322" s="286"/>
      <c r="I322" s="286"/>
      <c r="J322" s="286"/>
      <c r="K322" s="286"/>
      <c r="L322" s="286"/>
      <c r="M322" s="286"/>
    </row>
    <row r="323" spans="1:13" ht="15.75" x14ac:dyDescent="0.25">
      <c r="A323" s="284"/>
      <c r="B323" s="284"/>
      <c r="C323" s="295"/>
      <c r="D323" s="284"/>
      <c r="E323" s="284"/>
      <c r="F323" s="285"/>
      <c r="G323" s="286"/>
      <c r="H323" s="286"/>
      <c r="I323" s="286"/>
      <c r="J323" s="286"/>
      <c r="K323" s="286"/>
      <c r="L323" s="286"/>
      <c r="M323" s="286"/>
    </row>
    <row r="324" spans="1:13" ht="15.75" x14ac:dyDescent="0.25">
      <c r="A324" s="284"/>
      <c r="B324" s="284"/>
      <c r="C324" s="295"/>
      <c r="D324" s="284"/>
      <c r="E324" s="284"/>
      <c r="F324" s="285"/>
      <c r="G324" s="286"/>
      <c r="H324" s="286"/>
      <c r="I324" s="286"/>
      <c r="J324" s="286"/>
      <c r="K324" s="286"/>
      <c r="L324" s="286"/>
      <c r="M324" s="286"/>
    </row>
    <row r="325" spans="1:13" ht="15.75" x14ac:dyDescent="0.25">
      <c r="A325" s="284"/>
      <c r="B325" s="284"/>
      <c r="C325" s="295"/>
      <c r="D325" s="284"/>
      <c r="E325" s="284"/>
      <c r="F325" s="285"/>
      <c r="G325" s="286"/>
      <c r="H325" s="286"/>
      <c r="I325" s="286"/>
      <c r="J325" s="286"/>
      <c r="K325" s="286"/>
      <c r="L325" s="286"/>
      <c r="M325" s="286"/>
    </row>
    <row r="326" spans="1:13" ht="15.75" x14ac:dyDescent="0.25">
      <c r="A326" s="284"/>
      <c r="B326" s="284"/>
      <c r="C326" s="295"/>
      <c r="D326" s="284"/>
      <c r="E326" s="284"/>
      <c r="F326" s="285"/>
      <c r="G326" s="286"/>
      <c r="H326" s="286"/>
      <c r="I326" s="286"/>
      <c r="J326" s="286"/>
      <c r="K326" s="286"/>
      <c r="L326" s="286"/>
      <c r="M326" s="286"/>
    </row>
    <row r="327" spans="1:13" ht="15.75" x14ac:dyDescent="0.25">
      <c r="A327" s="284"/>
      <c r="B327" s="284"/>
      <c r="C327" s="295"/>
      <c r="D327" s="284"/>
      <c r="E327" s="284"/>
      <c r="F327" s="285"/>
      <c r="G327" s="286"/>
      <c r="H327" s="286"/>
      <c r="I327" s="286"/>
      <c r="J327" s="286"/>
      <c r="K327" s="286"/>
      <c r="L327" s="286"/>
      <c r="M327" s="286"/>
    </row>
    <row r="328" spans="1:13" ht="15.75" x14ac:dyDescent="0.25">
      <c r="A328" s="284"/>
      <c r="B328" s="284"/>
      <c r="C328" s="295"/>
      <c r="D328" s="284"/>
      <c r="E328" s="284"/>
      <c r="F328" s="285"/>
      <c r="G328" s="286"/>
      <c r="H328" s="286"/>
      <c r="I328" s="286"/>
      <c r="J328" s="286"/>
      <c r="K328" s="286"/>
      <c r="L328" s="286"/>
      <c r="M328" s="286"/>
    </row>
    <row r="329" spans="1:13" ht="15.75" x14ac:dyDescent="0.25">
      <c r="A329" s="284"/>
      <c r="B329" s="284"/>
      <c r="C329" s="295"/>
      <c r="D329" s="284"/>
      <c r="E329" s="284"/>
      <c r="F329" s="285"/>
      <c r="G329" s="286"/>
      <c r="H329" s="286"/>
      <c r="I329" s="286"/>
      <c r="J329" s="286"/>
      <c r="K329" s="286"/>
      <c r="L329" s="286"/>
      <c r="M329" s="286"/>
    </row>
    <row r="330" spans="1:13" ht="15.75" x14ac:dyDescent="0.25">
      <c r="A330" s="284"/>
      <c r="B330" s="284"/>
      <c r="C330" s="295"/>
      <c r="D330" s="284"/>
      <c r="E330" s="284"/>
      <c r="F330" s="285"/>
      <c r="G330" s="286"/>
      <c r="H330" s="286"/>
      <c r="I330" s="286"/>
      <c r="J330" s="286"/>
      <c r="K330" s="286"/>
      <c r="L330" s="286"/>
      <c r="M330" s="286"/>
    </row>
    <row r="331" spans="1:13" ht="15.75" x14ac:dyDescent="0.25">
      <c r="A331" s="284"/>
      <c r="B331" s="284"/>
      <c r="C331" s="295"/>
      <c r="D331" s="284"/>
      <c r="E331" s="284"/>
      <c r="F331" s="285"/>
      <c r="G331" s="286"/>
      <c r="H331" s="286"/>
      <c r="I331" s="286"/>
      <c r="J331" s="286"/>
      <c r="K331" s="286"/>
      <c r="L331" s="286"/>
      <c r="M331" s="286"/>
    </row>
    <row r="332" spans="1:13" ht="15.75" x14ac:dyDescent="0.25">
      <c r="A332" s="284"/>
      <c r="B332" s="284"/>
      <c r="C332" s="295"/>
      <c r="D332" s="284"/>
      <c r="E332" s="284"/>
      <c r="F332" s="285"/>
      <c r="G332" s="286"/>
      <c r="H332" s="286"/>
      <c r="I332" s="286"/>
      <c r="J332" s="286"/>
      <c r="K332" s="286"/>
      <c r="L332" s="286"/>
      <c r="M332" s="286"/>
    </row>
    <row r="333" spans="1:13" ht="15.75" x14ac:dyDescent="0.25">
      <c r="A333" s="284"/>
      <c r="B333" s="284"/>
      <c r="C333" s="295"/>
      <c r="D333" s="284"/>
      <c r="E333" s="284"/>
      <c r="F333" s="285"/>
      <c r="G333" s="286"/>
      <c r="H333" s="286"/>
      <c r="I333" s="286"/>
      <c r="J333" s="286"/>
      <c r="K333" s="286"/>
      <c r="L333" s="286"/>
      <c r="M333" s="286"/>
    </row>
    <row r="334" spans="1:13" ht="15.75" x14ac:dyDescent="0.25">
      <c r="A334" s="284"/>
      <c r="B334" s="284"/>
      <c r="C334" s="295"/>
      <c r="D334" s="284"/>
      <c r="E334" s="284"/>
      <c r="F334" s="285"/>
      <c r="G334" s="286"/>
      <c r="H334" s="286"/>
      <c r="I334" s="286"/>
      <c r="J334" s="286"/>
      <c r="K334" s="286"/>
      <c r="L334" s="286"/>
      <c r="M334" s="286"/>
    </row>
    <row r="335" spans="1:13" ht="15.75" x14ac:dyDescent="0.25">
      <c r="A335" s="284"/>
      <c r="B335" s="284"/>
      <c r="C335" s="295"/>
      <c r="D335" s="284"/>
      <c r="E335" s="284"/>
      <c r="F335" s="285"/>
      <c r="G335" s="286"/>
      <c r="H335" s="286"/>
      <c r="I335" s="286"/>
      <c r="J335" s="286"/>
      <c r="K335" s="286"/>
      <c r="L335" s="286"/>
      <c r="M335" s="286"/>
    </row>
    <row r="336" spans="1:13" ht="15.75" x14ac:dyDescent="0.25">
      <c r="A336" s="284"/>
      <c r="B336" s="284"/>
      <c r="C336" s="295"/>
      <c r="D336" s="284"/>
      <c r="E336" s="284"/>
      <c r="F336" s="285"/>
      <c r="G336" s="286"/>
      <c r="H336" s="286"/>
      <c r="I336" s="286"/>
      <c r="J336" s="286"/>
      <c r="K336" s="286"/>
      <c r="L336" s="286"/>
      <c r="M336" s="286"/>
    </row>
    <row r="337" spans="1:13" ht="15.75" x14ac:dyDescent="0.25">
      <c r="A337" s="284"/>
      <c r="B337" s="284"/>
      <c r="C337" s="295"/>
      <c r="D337" s="284"/>
      <c r="E337" s="284"/>
      <c r="F337" s="285"/>
      <c r="G337" s="286"/>
      <c r="H337" s="286"/>
      <c r="I337" s="286"/>
      <c r="J337" s="286"/>
      <c r="K337" s="286"/>
      <c r="L337" s="286"/>
      <c r="M337" s="286"/>
    </row>
    <row r="338" spans="1:13" ht="15.75" x14ac:dyDescent="0.25">
      <c r="A338" s="284"/>
      <c r="B338" s="284"/>
      <c r="C338" s="295"/>
      <c r="D338" s="284"/>
      <c r="E338" s="284"/>
      <c r="F338" s="285"/>
      <c r="G338" s="286"/>
      <c r="H338" s="286"/>
      <c r="I338" s="286"/>
      <c r="J338" s="286"/>
      <c r="K338" s="286"/>
      <c r="L338" s="286"/>
      <c r="M338" s="286"/>
    </row>
    <row r="339" spans="1:13" ht="15.75" x14ac:dyDescent="0.25">
      <c r="A339" s="284"/>
      <c r="B339" s="284"/>
      <c r="C339" s="295"/>
      <c r="D339" s="284"/>
      <c r="E339" s="284"/>
      <c r="F339" s="285"/>
      <c r="G339" s="286"/>
      <c r="H339" s="286"/>
      <c r="I339" s="286"/>
      <c r="J339" s="286"/>
      <c r="K339" s="286"/>
      <c r="L339" s="286"/>
      <c r="M339" s="286"/>
    </row>
    <row r="340" spans="1:13" ht="15.75" x14ac:dyDescent="0.25">
      <c r="A340" s="284"/>
      <c r="B340" s="284"/>
      <c r="C340" s="295"/>
      <c r="D340" s="284"/>
      <c r="E340" s="284"/>
      <c r="F340" s="285"/>
      <c r="G340" s="286"/>
      <c r="H340" s="286"/>
      <c r="I340" s="286"/>
      <c r="J340" s="286"/>
      <c r="K340" s="286"/>
      <c r="L340" s="286"/>
      <c r="M340" s="286"/>
    </row>
    <row r="341" spans="1:13" ht="15.75" x14ac:dyDescent="0.25">
      <c r="A341" s="284"/>
      <c r="B341" s="284"/>
      <c r="C341" s="295"/>
      <c r="D341" s="284"/>
      <c r="E341" s="284"/>
      <c r="F341" s="285"/>
      <c r="G341" s="286"/>
      <c r="H341" s="286"/>
      <c r="I341" s="286"/>
      <c r="J341" s="286"/>
      <c r="K341" s="286"/>
      <c r="L341" s="286"/>
      <c r="M341" s="286"/>
    </row>
    <row r="342" spans="1:13" ht="15.75" x14ac:dyDescent="0.25">
      <c r="A342" s="284"/>
      <c r="B342" s="284"/>
      <c r="C342" s="295"/>
      <c r="D342" s="284"/>
      <c r="E342" s="284"/>
      <c r="F342" s="285"/>
      <c r="G342" s="286"/>
      <c r="H342" s="286"/>
      <c r="I342" s="286"/>
      <c r="J342" s="286"/>
      <c r="K342" s="286"/>
      <c r="L342" s="286"/>
      <c r="M342" s="286"/>
    </row>
    <row r="343" spans="1:13" ht="15.75" x14ac:dyDescent="0.25">
      <c r="A343" s="284"/>
      <c r="B343" s="284"/>
      <c r="C343" s="295"/>
      <c r="D343" s="284"/>
      <c r="E343" s="284"/>
      <c r="F343" s="285"/>
      <c r="G343" s="286"/>
      <c r="H343" s="286"/>
      <c r="I343" s="286"/>
      <c r="J343" s="286"/>
      <c r="K343" s="286"/>
      <c r="L343" s="286"/>
      <c r="M343" s="286"/>
    </row>
    <row r="344" spans="1:13" ht="15.75" x14ac:dyDescent="0.25">
      <c r="A344" s="284"/>
      <c r="B344" s="284"/>
      <c r="C344" s="295"/>
      <c r="D344" s="284"/>
      <c r="E344" s="284"/>
      <c r="F344" s="285"/>
      <c r="G344" s="286"/>
      <c r="H344" s="286"/>
      <c r="I344" s="286"/>
      <c r="J344" s="286"/>
      <c r="K344" s="286"/>
      <c r="L344" s="286"/>
      <c r="M344" s="286"/>
    </row>
    <row r="345" spans="1:13" ht="15.75" x14ac:dyDescent="0.25">
      <c r="A345" s="284"/>
      <c r="B345" s="284"/>
      <c r="C345" s="295"/>
      <c r="D345" s="284"/>
      <c r="E345" s="284"/>
      <c r="F345" s="285"/>
      <c r="G345" s="286"/>
      <c r="H345" s="286"/>
      <c r="I345" s="286"/>
      <c r="J345" s="286"/>
      <c r="K345" s="286"/>
      <c r="L345" s="286"/>
      <c r="M345" s="286"/>
    </row>
    <row r="346" spans="1:13" ht="15.75" x14ac:dyDescent="0.25">
      <c r="A346" s="284"/>
      <c r="B346" s="284"/>
      <c r="C346" s="295"/>
      <c r="D346" s="284"/>
      <c r="E346" s="284"/>
      <c r="F346" s="285"/>
      <c r="G346" s="286"/>
      <c r="H346" s="286"/>
      <c r="I346" s="286"/>
      <c r="J346" s="286"/>
      <c r="K346" s="286"/>
      <c r="L346" s="286"/>
      <c r="M346" s="286"/>
    </row>
    <row r="347" spans="1:13" ht="15.75" x14ac:dyDescent="0.25">
      <c r="A347" s="284"/>
      <c r="B347" s="284"/>
      <c r="C347" s="295"/>
      <c r="D347" s="284"/>
      <c r="E347" s="284"/>
      <c r="F347" s="285"/>
      <c r="G347" s="286"/>
      <c r="H347" s="286"/>
      <c r="I347" s="286"/>
      <c r="J347" s="286"/>
      <c r="K347" s="286"/>
      <c r="L347" s="286"/>
      <c r="M347" s="286"/>
    </row>
    <row r="348" spans="1:13" ht="15.75" x14ac:dyDescent="0.25">
      <c r="A348" s="284"/>
      <c r="B348" s="284"/>
      <c r="C348" s="295"/>
      <c r="D348" s="284"/>
      <c r="E348" s="284"/>
      <c r="F348" s="285"/>
      <c r="G348" s="286"/>
      <c r="H348" s="286"/>
      <c r="I348" s="286"/>
      <c r="J348" s="286"/>
      <c r="K348" s="286"/>
      <c r="L348" s="286"/>
      <c r="M348" s="286"/>
    </row>
    <row r="349" spans="1:13" ht="15.75" x14ac:dyDescent="0.25">
      <c r="A349" s="284"/>
      <c r="B349" s="284"/>
      <c r="C349" s="295"/>
      <c r="D349" s="284"/>
      <c r="E349" s="284"/>
      <c r="F349" s="285"/>
      <c r="G349" s="286"/>
      <c r="H349" s="286"/>
      <c r="I349" s="286"/>
      <c r="J349" s="286"/>
      <c r="K349" s="286"/>
      <c r="L349" s="286"/>
      <c r="M349" s="286"/>
    </row>
    <row r="350" spans="1:13" ht="15.75" x14ac:dyDescent="0.25">
      <c r="A350" s="284"/>
      <c r="B350" s="284"/>
      <c r="C350" s="295"/>
      <c r="D350" s="284"/>
      <c r="E350" s="284"/>
      <c r="F350" s="285"/>
      <c r="G350" s="286"/>
      <c r="H350" s="286"/>
      <c r="I350" s="286"/>
      <c r="J350" s="286"/>
      <c r="K350" s="286"/>
      <c r="L350" s="286"/>
      <c r="M350" s="286"/>
    </row>
    <row r="351" spans="1:13" ht="15.75" x14ac:dyDescent="0.25">
      <c r="A351" s="284"/>
      <c r="B351" s="284"/>
      <c r="C351" s="295"/>
      <c r="D351" s="284"/>
      <c r="E351" s="284"/>
      <c r="F351" s="285"/>
      <c r="G351" s="286"/>
      <c r="H351" s="286"/>
      <c r="I351" s="286"/>
      <c r="J351" s="286"/>
      <c r="K351" s="286"/>
      <c r="L351" s="286"/>
      <c r="M351" s="286"/>
    </row>
    <row r="352" spans="1:13" ht="15.75" x14ac:dyDescent="0.25">
      <c r="A352" s="284"/>
      <c r="B352" s="284"/>
      <c r="C352" s="295"/>
      <c r="D352" s="284"/>
      <c r="E352" s="284"/>
      <c r="F352" s="285"/>
      <c r="G352" s="286"/>
      <c r="H352" s="286"/>
      <c r="I352" s="286"/>
      <c r="J352" s="286"/>
      <c r="K352" s="286"/>
      <c r="L352" s="286"/>
      <c r="M352" s="286"/>
    </row>
    <row r="353" spans="1:13" ht="15.75" x14ac:dyDescent="0.25">
      <c r="A353" s="284"/>
      <c r="B353" s="284"/>
      <c r="C353" s="295"/>
      <c r="D353" s="284"/>
      <c r="E353" s="284"/>
      <c r="F353" s="285"/>
      <c r="G353" s="286"/>
      <c r="H353" s="286"/>
      <c r="I353" s="286"/>
      <c r="J353" s="286"/>
      <c r="K353" s="286"/>
      <c r="L353" s="286"/>
      <c r="M353" s="286"/>
    </row>
    <row r="354" spans="1:13" ht="15.75" x14ac:dyDescent="0.25">
      <c r="A354" s="284"/>
      <c r="B354" s="284"/>
      <c r="C354" s="295"/>
      <c r="D354" s="284"/>
      <c r="E354" s="284"/>
      <c r="F354" s="285"/>
      <c r="G354" s="286"/>
      <c r="H354" s="286"/>
      <c r="I354" s="286"/>
      <c r="J354" s="286"/>
      <c r="K354" s="286"/>
      <c r="L354" s="286"/>
      <c r="M354" s="286"/>
    </row>
    <row r="355" spans="1:13" ht="15.75" x14ac:dyDescent="0.25">
      <c r="A355" s="284"/>
      <c r="B355" s="284"/>
      <c r="C355" s="295"/>
      <c r="D355" s="284"/>
      <c r="E355" s="284"/>
      <c r="F355" s="285"/>
      <c r="G355" s="286"/>
      <c r="H355" s="286"/>
      <c r="I355" s="286"/>
      <c r="J355" s="286"/>
      <c r="K355" s="286"/>
      <c r="L355" s="286"/>
      <c r="M355" s="286"/>
    </row>
    <row r="356" spans="1:13" ht="15.75" x14ac:dyDescent="0.25">
      <c r="A356" s="284"/>
      <c r="B356" s="284"/>
      <c r="C356" s="295"/>
      <c r="D356" s="284"/>
      <c r="E356" s="284"/>
      <c r="F356" s="285"/>
      <c r="G356" s="286"/>
      <c r="H356" s="286"/>
      <c r="I356" s="286"/>
      <c r="J356" s="286"/>
      <c r="K356" s="286"/>
      <c r="L356" s="286"/>
      <c r="M356" s="286"/>
    </row>
    <row r="357" spans="1:13" ht="15.75" x14ac:dyDescent="0.25">
      <c r="A357" s="284"/>
      <c r="B357" s="284"/>
      <c r="C357" s="295"/>
      <c r="D357" s="284"/>
      <c r="E357" s="284"/>
      <c r="F357" s="285"/>
      <c r="G357" s="286"/>
      <c r="H357" s="286"/>
      <c r="I357" s="286"/>
      <c r="J357" s="286"/>
      <c r="K357" s="286"/>
      <c r="L357" s="286"/>
      <c r="M357" s="286"/>
    </row>
    <row r="358" spans="1:13" ht="15.75" x14ac:dyDescent="0.25">
      <c r="A358" s="284"/>
      <c r="B358" s="284"/>
      <c r="C358" s="295"/>
      <c r="D358" s="284"/>
      <c r="E358" s="284"/>
      <c r="F358" s="285"/>
      <c r="G358" s="286"/>
      <c r="H358" s="286"/>
      <c r="I358" s="286"/>
      <c r="J358" s="286"/>
      <c r="K358" s="286"/>
      <c r="L358" s="286"/>
      <c r="M358" s="286"/>
    </row>
    <row r="359" spans="1:13" ht="15.75" x14ac:dyDescent="0.25">
      <c r="A359" s="284"/>
      <c r="B359" s="284"/>
      <c r="C359" s="295"/>
      <c r="D359" s="284"/>
      <c r="E359" s="284"/>
      <c r="F359" s="285"/>
      <c r="G359" s="286"/>
      <c r="H359" s="286"/>
      <c r="I359" s="286"/>
      <c r="J359" s="286"/>
      <c r="K359" s="286"/>
      <c r="L359" s="286"/>
      <c r="M359" s="286"/>
    </row>
    <row r="360" spans="1:13" ht="15.75" x14ac:dyDescent="0.25">
      <c r="A360" s="284"/>
      <c r="B360" s="284"/>
      <c r="C360" s="295"/>
      <c r="D360" s="284"/>
      <c r="E360" s="284"/>
      <c r="F360" s="285"/>
      <c r="G360" s="286"/>
      <c r="H360" s="286"/>
      <c r="I360" s="286"/>
      <c r="J360" s="286"/>
      <c r="K360" s="286"/>
      <c r="L360" s="286"/>
      <c r="M360" s="286"/>
    </row>
    <row r="361" spans="1:13" ht="15.75" x14ac:dyDescent="0.25">
      <c r="A361" s="284"/>
      <c r="B361" s="284"/>
      <c r="C361" s="295"/>
      <c r="D361" s="284"/>
      <c r="E361" s="284"/>
      <c r="F361" s="285"/>
      <c r="G361" s="286"/>
      <c r="H361" s="286"/>
      <c r="I361" s="286"/>
      <c r="J361" s="286"/>
      <c r="K361" s="286"/>
      <c r="L361" s="286"/>
      <c r="M361" s="286"/>
    </row>
    <row r="362" spans="1:13" ht="15.75" x14ac:dyDescent="0.25">
      <c r="A362" s="284"/>
      <c r="B362" s="284"/>
      <c r="C362" s="295"/>
      <c r="D362" s="284"/>
      <c r="E362" s="284"/>
      <c r="F362" s="285"/>
      <c r="G362" s="286"/>
      <c r="H362" s="286"/>
      <c r="I362" s="286"/>
      <c r="J362" s="286"/>
      <c r="K362" s="286"/>
      <c r="L362" s="286"/>
      <c r="M362" s="286"/>
    </row>
    <row r="363" spans="1:13" ht="15.75" x14ac:dyDescent="0.25">
      <c r="A363" s="284"/>
      <c r="B363" s="284"/>
      <c r="C363" s="295"/>
      <c r="D363" s="284"/>
      <c r="E363" s="284"/>
      <c r="F363" s="285"/>
      <c r="G363" s="286"/>
      <c r="H363" s="286"/>
      <c r="I363" s="286"/>
      <c r="J363" s="286"/>
      <c r="K363" s="286"/>
      <c r="L363" s="286"/>
      <c r="M363" s="286"/>
    </row>
    <row r="364" spans="1:13" ht="15.75" x14ac:dyDescent="0.25">
      <c r="A364" s="284"/>
      <c r="B364" s="284"/>
      <c r="C364" s="295"/>
      <c r="D364" s="284"/>
      <c r="E364" s="284"/>
      <c r="F364" s="285"/>
      <c r="G364" s="286"/>
      <c r="H364" s="286"/>
      <c r="I364" s="286"/>
      <c r="J364" s="286"/>
      <c r="K364" s="286"/>
      <c r="L364" s="286"/>
      <c r="M364" s="286"/>
    </row>
    <row r="365" spans="1:13" ht="15.75" x14ac:dyDescent="0.25">
      <c r="A365" s="284"/>
      <c r="B365" s="284"/>
      <c r="C365" s="295"/>
      <c r="D365" s="284"/>
      <c r="E365" s="284"/>
      <c r="F365" s="285"/>
      <c r="G365" s="286"/>
      <c r="H365" s="286"/>
      <c r="I365" s="286"/>
      <c r="J365" s="286"/>
      <c r="K365" s="286"/>
      <c r="L365" s="286"/>
      <c r="M365" s="286"/>
    </row>
    <row r="366" spans="1:13" ht="15.75" x14ac:dyDescent="0.25">
      <c r="A366" s="284"/>
      <c r="B366" s="284"/>
      <c r="C366" s="295"/>
      <c r="D366" s="284"/>
      <c r="E366" s="284"/>
      <c r="F366" s="285"/>
      <c r="G366" s="286"/>
      <c r="H366" s="286"/>
      <c r="I366" s="286"/>
      <c r="J366" s="286"/>
      <c r="K366" s="286"/>
      <c r="L366" s="286"/>
      <c r="M366" s="286"/>
    </row>
    <row r="367" spans="1:13" ht="15.75" x14ac:dyDescent="0.25">
      <c r="A367" s="284"/>
      <c r="B367" s="284"/>
      <c r="C367" s="295"/>
      <c r="D367" s="284"/>
      <c r="E367" s="284"/>
      <c r="F367" s="285"/>
      <c r="G367" s="286"/>
      <c r="H367" s="286"/>
      <c r="I367" s="286"/>
      <c r="J367" s="286"/>
      <c r="K367" s="286"/>
      <c r="L367" s="286"/>
      <c r="M367" s="286"/>
    </row>
    <row r="368" spans="1:13" ht="15.75" x14ac:dyDescent="0.25">
      <c r="A368" s="284"/>
      <c r="B368" s="284"/>
      <c r="C368" s="295"/>
      <c r="D368" s="284"/>
      <c r="E368" s="284"/>
      <c r="F368" s="285"/>
      <c r="G368" s="286"/>
      <c r="H368" s="286"/>
      <c r="I368" s="286"/>
      <c r="J368" s="286"/>
      <c r="K368" s="286"/>
      <c r="L368" s="286"/>
      <c r="M368" s="286"/>
    </row>
    <row r="369" spans="1:13" ht="15.75" x14ac:dyDescent="0.25">
      <c r="A369" s="284"/>
      <c r="B369" s="284"/>
      <c r="C369" s="295"/>
      <c r="D369" s="284"/>
      <c r="E369" s="284"/>
      <c r="F369" s="285"/>
      <c r="G369" s="286"/>
      <c r="H369" s="286"/>
      <c r="I369" s="286"/>
      <c r="J369" s="286"/>
      <c r="K369" s="286"/>
      <c r="L369" s="286"/>
      <c r="M369" s="286"/>
    </row>
    <row r="370" spans="1:13" ht="15.75" x14ac:dyDescent="0.25">
      <c r="A370" s="284"/>
      <c r="B370" s="284"/>
      <c r="C370" s="295"/>
      <c r="D370" s="284"/>
      <c r="E370" s="284"/>
      <c r="F370" s="285"/>
      <c r="G370" s="286"/>
      <c r="H370" s="286"/>
      <c r="I370" s="286"/>
      <c r="J370" s="286"/>
      <c r="K370" s="286"/>
      <c r="L370" s="286"/>
      <c r="M370" s="286"/>
    </row>
    <row r="371" spans="1:13" ht="15.75" x14ac:dyDescent="0.25">
      <c r="A371" s="284"/>
      <c r="B371" s="284"/>
      <c r="C371" s="295"/>
      <c r="D371" s="284"/>
      <c r="E371" s="284"/>
      <c r="F371" s="285"/>
      <c r="G371" s="286"/>
      <c r="H371" s="286"/>
      <c r="I371" s="286"/>
      <c r="J371" s="286"/>
      <c r="K371" s="286"/>
      <c r="L371" s="286"/>
      <c r="M371" s="286"/>
    </row>
    <row r="372" spans="1:13" ht="15.75" x14ac:dyDescent="0.25">
      <c r="A372" s="284"/>
      <c r="B372" s="284"/>
      <c r="C372" s="295"/>
      <c r="D372" s="284"/>
      <c r="E372" s="284"/>
      <c r="F372" s="285"/>
      <c r="G372" s="286"/>
      <c r="H372" s="286"/>
      <c r="I372" s="286"/>
      <c r="J372" s="286"/>
      <c r="K372" s="286"/>
      <c r="L372" s="286"/>
      <c r="M372" s="286"/>
    </row>
    <row r="373" spans="1:13" ht="15.75" x14ac:dyDescent="0.25">
      <c r="A373" s="284"/>
      <c r="B373" s="284"/>
      <c r="C373" s="295"/>
      <c r="D373" s="284"/>
      <c r="E373" s="284"/>
      <c r="F373" s="285"/>
      <c r="G373" s="286"/>
      <c r="H373" s="286"/>
      <c r="I373" s="286"/>
      <c r="J373" s="286"/>
      <c r="K373" s="286"/>
      <c r="L373" s="286"/>
      <c r="M373" s="286"/>
    </row>
    <row r="374" spans="1:13" ht="15.75" x14ac:dyDescent="0.25">
      <c r="A374" s="284"/>
      <c r="B374" s="284"/>
      <c r="C374" s="295"/>
      <c r="D374" s="284"/>
      <c r="E374" s="284"/>
      <c r="F374" s="285"/>
      <c r="G374" s="286"/>
      <c r="H374" s="286"/>
      <c r="I374" s="286"/>
      <c r="J374" s="286"/>
      <c r="K374" s="286"/>
      <c r="L374" s="286"/>
      <c r="M374" s="286"/>
    </row>
    <row r="375" spans="1:13" ht="15.75" x14ac:dyDescent="0.25">
      <c r="A375" s="284"/>
      <c r="B375" s="284"/>
      <c r="C375" s="295"/>
      <c r="D375" s="284"/>
      <c r="E375" s="284"/>
      <c r="F375" s="285"/>
      <c r="G375" s="286"/>
      <c r="H375" s="286"/>
      <c r="I375" s="286"/>
      <c r="J375" s="286"/>
      <c r="K375" s="286"/>
      <c r="L375" s="286"/>
      <c r="M375" s="286"/>
    </row>
    <row r="376" spans="1:13" ht="15.75" x14ac:dyDescent="0.25">
      <c r="A376" s="284"/>
      <c r="B376" s="284"/>
      <c r="C376" s="295"/>
      <c r="D376" s="284"/>
      <c r="E376" s="284"/>
      <c r="F376" s="285"/>
      <c r="G376" s="286"/>
      <c r="H376" s="286"/>
      <c r="I376" s="286"/>
      <c r="J376" s="286"/>
      <c r="K376" s="286"/>
      <c r="L376" s="286"/>
      <c r="M376" s="286"/>
    </row>
    <row r="377" spans="1:13" ht="15.75" x14ac:dyDescent="0.25">
      <c r="A377" s="284"/>
      <c r="B377" s="284"/>
      <c r="C377" s="295"/>
      <c r="D377" s="284"/>
      <c r="E377" s="284"/>
      <c r="F377" s="285"/>
      <c r="G377" s="286"/>
      <c r="H377" s="286"/>
      <c r="I377" s="286"/>
      <c r="J377" s="286"/>
      <c r="K377" s="286"/>
      <c r="L377" s="286"/>
      <c r="M377" s="286"/>
    </row>
    <row r="378" spans="1:13" ht="15.75" x14ac:dyDescent="0.25">
      <c r="A378" s="284"/>
      <c r="B378" s="284"/>
      <c r="C378" s="295"/>
      <c r="D378" s="284"/>
      <c r="E378" s="284"/>
      <c r="F378" s="285"/>
      <c r="G378" s="286"/>
      <c r="H378" s="286"/>
      <c r="I378" s="286"/>
      <c r="J378" s="286"/>
      <c r="K378" s="286"/>
      <c r="L378" s="286"/>
      <c r="M378" s="286"/>
    </row>
    <row r="379" spans="1:13" ht="15.75" x14ac:dyDescent="0.25">
      <c r="A379" s="284"/>
      <c r="B379" s="284"/>
      <c r="C379" s="295"/>
      <c r="D379" s="284"/>
      <c r="E379" s="284"/>
      <c r="F379" s="285"/>
      <c r="G379" s="286"/>
      <c r="H379" s="286"/>
      <c r="I379" s="286"/>
      <c r="J379" s="286"/>
      <c r="K379" s="286"/>
      <c r="L379" s="286"/>
      <c r="M379" s="286"/>
    </row>
    <row r="380" spans="1:13" ht="15.75" x14ac:dyDescent="0.25">
      <c r="A380" s="284"/>
      <c r="B380" s="284"/>
      <c r="C380" s="295"/>
      <c r="D380" s="284"/>
      <c r="E380" s="284"/>
      <c r="F380" s="285"/>
      <c r="G380" s="286"/>
      <c r="H380" s="286"/>
      <c r="I380" s="286"/>
      <c r="J380" s="286"/>
      <c r="K380" s="286"/>
      <c r="L380" s="286"/>
      <c r="M380" s="286"/>
    </row>
    <row r="381" spans="1:13" ht="15.75" x14ac:dyDescent="0.25">
      <c r="A381" s="284"/>
      <c r="B381" s="284"/>
      <c r="C381" s="295"/>
      <c r="D381" s="284"/>
      <c r="E381" s="284"/>
      <c r="F381" s="285"/>
      <c r="G381" s="286"/>
      <c r="H381" s="286"/>
      <c r="I381" s="286"/>
      <c r="J381" s="286"/>
      <c r="K381" s="286"/>
      <c r="L381" s="286"/>
      <c r="M381" s="286"/>
    </row>
    <row r="382" spans="1:13" ht="15.75" x14ac:dyDescent="0.25">
      <c r="A382" s="284"/>
      <c r="B382" s="284"/>
      <c r="C382" s="295"/>
      <c r="D382" s="284"/>
      <c r="E382" s="284"/>
      <c r="F382" s="285"/>
      <c r="G382" s="286"/>
      <c r="H382" s="286"/>
      <c r="I382" s="286"/>
      <c r="J382" s="286"/>
      <c r="K382" s="286"/>
      <c r="L382" s="286"/>
      <c r="M382" s="286"/>
    </row>
    <row r="383" spans="1:13" ht="15.75" x14ac:dyDescent="0.25">
      <c r="A383" s="284"/>
      <c r="B383" s="284"/>
      <c r="C383" s="295"/>
      <c r="D383" s="284"/>
      <c r="E383" s="284"/>
      <c r="F383" s="285"/>
      <c r="G383" s="286"/>
      <c r="H383" s="286"/>
      <c r="I383" s="286"/>
      <c r="J383" s="286"/>
      <c r="K383" s="286"/>
      <c r="L383" s="286"/>
      <c r="M383" s="286"/>
    </row>
    <row r="384" spans="1:13" ht="15.75" x14ac:dyDescent="0.25">
      <c r="A384" s="284"/>
      <c r="B384" s="284"/>
      <c r="C384" s="295"/>
      <c r="D384" s="284"/>
      <c r="E384" s="284"/>
      <c r="F384" s="285"/>
      <c r="G384" s="286"/>
      <c r="H384" s="286"/>
      <c r="I384" s="286"/>
      <c r="J384" s="286"/>
      <c r="K384" s="286"/>
      <c r="L384" s="286"/>
      <c r="M384" s="286"/>
    </row>
    <row r="385" spans="1:13" ht="15.75" x14ac:dyDescent="0.25">
      <c r="A385" s="284"/>
      <c r="B385" s="284"/>
      <c r="C385" s="295"/>
      <c r="D385" s="284"/>
      <c r="E385" s="284"/>
      <c r="F385" s="285"/>
      <c r="G385" s="286"/>
      <c r="H385" s="286"/>
      <c r="I385" s="286"/>
      <c r="J385" s="286"/>
      <c r="K385" s="286"/>
      <c r="L385" s="286"/>
      <c r="M385" s="286"/>
    </row>
    <row r="386" spans="1:13" ht="15.75" x14ac:dyDescent="0.25">
      <c r="A386" s="284"/>
      <c r="B386" s="284"/>
      <c r="C386" s="295"/>
      <c r="D386" s="284"/>
      <c r="E386" s="284"/>
      <c r="F386" s="285"/>
      <c r="G386" s="286"/>
      <c r="H386" s="286"/>
      <c r="I386" s="286"/>
      <c r="J386" s="286"/>
      <c r="K386" s="286"/>
      <c r="L386" s="286"/>
      <c r="M386" s="286"/>
    </row>
    <row r="387" spans="1:13" ht="15.75" x14ac:dyDescent="0.25">
      <c r="A387" s="284"/>
      <c r="B387" s="284"/>
      <c r="C387" s="295"/>
      <c r="D387" s="284"/>
      <c r="E387" s="284"/>
      <c r="F387" s="285"/>
      <c r="G387" s="286"/>
      <c r="H387" s="286"/>
      <c r="I387" s="286"/>
      <c r="J387" s="286"/>
      <c r="K387" s="286"/>
      <c r="L387" s="286"/>
      <c r="M387" s="286"/>
    </row>
    <row r="388" spans="1:13" ht="15.75" x14ac:dyDescent="0.25">
      <c r="A388" s="284"/>
      <c r="B388" s="284"/>
      <c r="C388" s="295"/>
      <c r="D388" s="284"/>
      <c r="E388" s="284"/>
      <c r="F388" s="285"/>
      <c r="G388" s="286"/>
      <c r="H388" s="286"/>
      <c r="I388" s="286"/>
      <c r="J388" s="286"/>
      <c r="K388" s="286"/>
      <c r="L388" s="286"/>
      <c r="M388" s="286"/>
    </row>
    <row r="389" spans="1:13" ht="15.75" x14ac:dyDescent="0.25">
      <c r="A389" s="284"/>
      <c r="B389" s="284"/>
      <c r="C389" s="295"/>
      <c r="D389" s="284"/>
      <c r="E389" s="284"/>
      <c r="F389" s="285"/>
      <c r="G389" s="286"/>
      <c r="H389" s="286"/>
      <c r="I389" s="286"/>
      <c r="J389" s="286"/>
      <c r="K389" s="286"/>
      <c r="L389" s="286"/>
      <c r="M389" s="286"/>
    </row>
    <row r="390" spans="1:13" ht="15.75" x14ac:dyDescent="0.25">
      <c r="A390" s="284"/>
      <c r="B390" s="284"/>
      <c r="C390" s="295"/>
      <c r="D390" s="284"/>
      <c r="E390" s="284"/>
      <c r="F390" s="285"/>
      <c r="G390" s="286"/>
      <c r="H390" s="286"/>
      <c r="I390" s="286"/>
      <c r="J390" s="286"/>
      <c r="K390" s="286"/>
      <c r="L390" s="286"/>
      <c r="M390" s="286"/>
    </row>
    <row r="391" spans="1:13" ht="15.75" x14ac:dyDescent="0.25">
      <c r="A391" s="284"/>
      <c r="B391" s="284"/>
      <c r="C391" s="295"/>
      <c r="D391" s="284"/>
      <c r="E391" s="284"/>
      <c r="F391" s="285"/>
      <c r="G391" s="286"/>
      <c r="H391" s="286"/>
      <c r="I391" s="286"/>
      <c r="J391" s="286"/>
      <c r="K391" s="286"/>
      <c r="L391" s="286"/>
      <c r="M391" s="286"/>
    </row>
    <row r="392" spans="1:13" ht="15.75" x14ac:dyDescent="0.25">
      <c r="A392" s="284"/>
      <c r="B392" s="284"/>
      <c r="C392" s="295"/>
      <c r="D392" s="284"/>
      <c r="E392" s="284"/>
      <c r="F392" s="285"/>
      <c r="G392" s="286"/>
      <c r="H392" s="286"/>
      <c r="I392" s="286"/>
      <c r="J392" s="286"/>
      <c r="K392" s="286"/>
      <c r="L392" s="286"/>
      <c r="M392" s="286"/>
    </row>
    <row r="393" spans="1:13" ht="15.75" x14ac:dyDescent="0.25">
      <c r="A393" s="284"/>
      <c r="B393" s="284"/>
      <c r="C393" s="295"/>
      <c r="D393" s="284"/>
      <c r="E393" s="284"/>
      <c r="F393" s="285"/>
      <c r="G393" s="286"/>
      <c r="H393" s="286"/>
      <c r="I393" s="286"/>
      <c r="J393" s="286"/>
      <c r="K393" s="286"/>
      <c r="L393" s="286"/>
      <c r="M393" s="286"/>
    </row>
    <row r="394" spans="1:13" ht="15.75" x14ac:dyDescent="0.25">
      <c r="A394" s="284"/>
      <c r="B394" s="284"/>
      <c r="C394" s="295"/>
      <c r="D394" s="284"/>
      <c r="E394" s="284"/>
      <c r="F394" s="285"/>
      <c r="G394" s="286"/>
      <c r="H394" s="286"/>
      <c r="I394" s="286"/>
      <c r="J394" s="286"/>
      <c r="K394" s="286"/>
      <c r="L394" s="286"/>
      <c r="M394" s="286"/>
    </row>
    <row r="395" spans="1:13" ht="15.75" x14ac:dyDescent="0.25">
      <c r="A395" s="284"/>
      <c r="B395" s="284"/>
      <c r="C395" s="295"/>
      <c r="D395" s="284"/>
      <c r="E395" s="284"/>
      <c r="F395" s="285"/>
      <c r="G395" s="286"/>
      <c r="H395" s="286"/>
      <c r="I395" s="286"/>
      <c r="J395" s="286"/>
      <c r="K395" s="286"/>
      <c r="L395" s="286"/>
      <c r="M395" s="286"/>
    </row>
    <row r="396" spans="1:13" ht="15.75" x14ac:dyDescent="0.25">
      <c r="A396" s="284"/>
      <c r="B396" s="284"/>
      <c r="C396" s="295"/>
      <c r="D396" s="284"/>
      <c r="E396" s="284"/>
      <c r="F396" s="285"/>
      <c r="G396" s="286"/>
      <c r="H396" s="286"/>
      <c r="I396" s="286"/>
      <c r="J396" s="286"/>
      <c r="K396" s="286"/>
      <c r="L396" s="286"/>
      <c r="M396" s="286"/>
    </row>
    <row r="397" spans="1:13" ht="15.75" x14ac:dyDescent="0.25">
      <c r="A397" s="284"/>
      <c r="B397" s="284"/>
      <c r="C397" s="295"/>
      <c r="D397" s="284"/>
      <c r="E397" s="284"/>
      <c r="F397" s="285"/>
      <c r="G397" s="286"/>
      <c r="H397" s="286"/>
      <c r="I397" s="286"/>
      <c r="J397" s="286"/>
      <c r="K397" s="286"/>
      <c r="L397" s="286"/>
      <c r="M397" s="286"/>
    </row>
    <row r="398" spans="1:13" ht="15.75" x14ac:dyDescent="0.25">
      <c r="A398" s="284"/>
      <c r="B398" s="284"/>
      <c r="C398" s="295"/>
      <c r="D398" s="284"/>
      <c r="E398" s="284"/>
      <c r="F398" s="285"/>
      <c r="G398" s="286"/>
      <c r="H398" s="286"/>
      <c r="I398" s="286"/>
      <c r="J398" s="286"/>
      <c r="K398" s="286"/>
      <c r="L398" s="286"/>
      <c r="M398" s="286"/>
    </row>
    <row r="399" spans="1:13" ht="15.75" x14ac:dyDescent="0.25">
      <c r="A399" s="284"/>
      <c r="B399" s="284"/>
      <c r="C399" s="295"/>
      <c r="D399" s="284"/>
      <c r="E399" s="284"/>
      <c r="F399" s="285"/>
      <c r="G399" s="286"/>
      <c r="H399" s="286"/>
      <c r="I399" s="286"/>
      <c r="J399" s="286"/>
      <c r="K399" s="286"/>
      <c r="L399" s="286"/>
      <c r="M399" s="286"/>
    </row>
    <row r="400" spans="1:13" ht="15.75" x14ac:dyDescent="0.25">
      <c r="A400" s="284"/>
      <c r="B400" s="284"/>
      <c r="C400" s="295"/>
      <c r="D400" s="284"/>
      <c r="E400" s="284"/>
      <c r="F400" s="285"/>
      <c r="G400" s="286"/>
      <c r="H400" s="286"/>
      <c r="I400" s="286"/>
      <c r="J400" s="286"/>
      <c r="K400" s="286"/>
      <c r="L400" s="286"/>
      <c r="M400" s="286"/>
    </row>
    <row r="401" spans="1:13" ht="15.75" x14ac:dyDescent="0.25">
      <c r="A401" s="284"/>
      <c r="B401" s="284"/>
      <c r="C401" s="295"/>
      <c r="D401" s="284"/>
      <c r="E401" s="284"/>
      <c r="F401" s="285"/>
      <c r="G401" s="286"/>
      <c r="H401" s="286"/>
      <c r="I401" s="286"/>
      <c r="J401" s="286"/>
      <c r="K401" s="286"/>
      <c r="L401" s="286"/>
      <c r="M401" s="286"/>
    </row>
    <row r="402" spans="1:13" ht="15.75" x14ac:dyDescent="0.25">
      <c r="A402" s="284"/>
      <c r="B402" s="284"/>
      <c r="C402" s="295"/>
      <c r="D402" s="284"/>
      <c r="E402" s="284"/>
      <c r="F402" s="285"/>
      <c r="G402" s="286"/>
      <c r="H402" s="286"/>
      <c r="I402" s="286"/>
      <c r="J402" s="286"/>
      <c r="K402" s="286"/>
      <c r="L402" s="286"/>
      <c r="M402" s="286"/>
    </row>
    <row r="403" spans="1:13" ht="15.75" x14ac:dyDescent="0.25">
      <c r="A403" s="284"/>
      <c r="B403" s="284"/>
      <c r="C403" s="295"/>
      <c r="D403" s="284"/>
      <c r="E403" s="284"/>
      <c r="F403" s="285"/>
      <c r="G403" s="286"/>
      <c r="H403" s="286"/>
      <c r="I403" s="286"/>
      <c r="J403" s="286"/>
      <c r="K403" s="286"/>
      <c r="L403" s="286"/>
      <c r="M403" s="286"/>
    </row>
    <row r="404" spans="1:13" ht="15.75" x14ac:dyDescent="0.25">
      <c r="A404" s="284"/>
      <c r="B404" s="284"/>
      <c r="C404" s="295"/>
      <c r="D404" s="284"/>
      <c r="E404" s="284"/>
      <c r="F404" s="285"/>
      <c r="G404" s="286"/>
      <c r="H404" s="286"/>
      <c r="I404" s="286"/>
      <c r="J404" s="286"/>
      <c r="K404" s="286"/>
      <c r="L404" s="286"/>
      <c r="M404" s="286"/>
    </row>
    <row r="405" spans="1:13" ht="15.75" x14ac:dyDescent="0.25">
      <c r="A405" s="284"/>
      <c r="B405" s="284"/>
      <c r="C405" s="295"/>
      <c r="D405" s="284"/>
      <c r="E405" s="284"/>
      <c r="F405" s="285"/>
      <c r="G405" s="286"/>
      <c r="H405" s="286"/>
      <c r="I405" s="286"/>
      <c r="J405" s="286"/>
      <c r="K405" s="286"/>
      <c r="L405" s="286"/>
      <c r="M405" s="286"/>
    </row>
    <row r="406" spans="1:13" ht="15.75" x14ac:dyDescent="0.25">
      <c r="A406" s="284"/>
      <c r="B406" s="284"/>
      <c r="C406" s="295"/>
      <c r="D406" s="284"/>
      <c r="E406" s="284"/>
      <c r="F406" s="285"/>
      <c r="G406" s="286"/>
      <c r="H406" s="286"/>
      <c r="I406" s="286"/>
      <c r="J406" s="286"/>
      <c r="K406" s="286"/>
      <c r="L406" s="286"/>
      <c r="M406" s="286"/>
    </row>
    <row r="407" spans="1:13" ht="15.75" x14ac:dyDescent="0.25">
      <c r="A407" s="284"/>
      <c r="B407" s="284"/>
      <c r="C407" s="295"/>
      <c r="D407" s="284"/>
      <c r="E407" s="284"/>
      <c r="F407" s="285"/>
      <c r="G407" s="286"/>
      <c r="H407" s="286"/>
      <c r="I407" s="286"/>
      <c r="J407" s="286"/>
      <c r="K407" s="286"/>
      <c r="L407" s="286"/>
      <c r="M407" s="286"/>
    </row>
    <row r="408" spans="1:13" ht="15.75" x14ac:dyDescent="0.25">
      <c r="A408" s="284"/>
      <c r="B408" s="284"/>
      <c r="C408" s="295"/>
      <c r="D408" s="284"/>
      <c r="E408" s="284"/>
      <c r="F408" s="285"/>
      <c r="G408" s="286"/>
      <c r="H408" s="286"/>
      <c r="I408" s="286"/>
      <c r="J408" s="286"/>
      <c r="K408" s="286"/>
      <c r="L408" s="286"/>
      <c r="M408" s="286"/>
    </row>
    <row r="409" spans="1:13" ht="15.75" x14ac:dyDescent="0.25">
      <c r="A409" s="284"/>
      <c r="B409" s="284"/>
      <c r="C409" s="295"/>
      <c r="D409" s="284"/>
      <c r="E409" s="284"/>
      <c r="F409" s="285"/>
      <c r="G409" s="286"/>
      <c r="H409" s="286"/>
      <c r="I409" s="286"/>
      <c r="J409" s="286"/>
      <c r="K409" s="286"/>
      <c r="L409" s="286"/>
      <c r="M409" s="286"/>
    </row>
    <row r="410" spans="1:13" ht="15.75" x14ac:dyDescent="0.25">
      <c r="A410" s="284"/>
      <c r="B410" s="284"/>
      <c r="C410" s="295"/>
      <c r="D410" s="284"/>
      <c r="E410" s="284"/>
      <c r="F410" s="285"/>
      <c r="G410" s="286"/>
      <c r="H410" s="286"/>
      <c r="I410" s="286"/>
      <c r="J410" s="286"/>
      <c r="K410" s="286"/>
      <c r="L410" s="286"/>
      <c r="M410" s="286"/>
    </row>
    <row r="411" spans="1:13" ht="15.75" x14ac:dyDescent="0.25">
      <c r="A411" s="284"/>
      <c r="B411" s="284"/>
      <c r="C411" s="295"/>
      <c r="D411" s="284"/>
      <c r="E411" s="284"/>
      <c r="F411" s="285"/>
      <c r="G411" s="286"/>
      <c r="H411" s="286"/>
      <c r="I411" s="286"/>
      <c r="J411" s="286"/>
      <c r="K411" s="286"/>
      <c r="L411" s="286"/>
      <c r="M411" s="286"/>
    </row>
    <row r="412" spans="1:13" ht="15.75" x14ac:dyDescent="0.25">
      <c r="A412" s="284"/>
      <c r="B412" s="284"/>
      <c r="C412" s="295"/>
      <c r="D412" s="284"/>
      <c r="E412" s="284"/>
      <c r="F412" s="285"/>
      <c r="G412" s="286"/>
      <c r="H412" s="286"/>
      <c r="I412" s="286"/>
      <c r="J412" s="286"/>
      <c r="K412" s="286"/>
      <c r="L412" s="286"/>
      <c r="M412" s="286"/>
    </row>
    <row r="413" spans="1:13" ht="15.75" x14ac:dyDescent="0.25">
      <c r="A413" s="284"/>
      <c r="B413" s="284"/>
      <c r="C413" s="295"/>
      <c r="D413" s="284"/>
      <c r="E413" s="284"/>
      <c r="F413" s="285"/>
      <c r="G413" s="286"/>
      <c r="H413" s="286"/>
      <c r="I413" s="286"/>
      <c r="J413" s="286"/>
      <c r="K413" s="286"/>
      <c r="L413" s="286"/>
      <c r="M413" s="286"/>
    </row>
    <row r="414" spans="1:13" ht="15.75" x14ac:dyDescent="0.25">
      <c r="A414" s="284"/>
      <c r="B414" s="284"/>
      <c r="C414" s="295"/>
      <c r="D414" s="284"/>
      <c r="E414" s="284"/>
      <c r="F414" s="285"/>
      <c r="G414" s="286"/>
      <c r="H414" s="286"/>
      <c r="I414" s="286"/>
      <c r="J414" s="286"/>
      <c r="K414" s="286"/>
      <c r="L414" s="286"/>
      <c r="M414" s="286"/>
    </row>
    <row r="415" spans="1:13" ht="15.75" x14ac:dyDescent="0.25">
      <c r="A415" s="284"/>
      <c r="B415" s="284"/>
      <c r="C415" s="295"/>
      <c r="D415" s="284"/>
      <c r="E415" s="284"/>
      <c r="F415" s="285"/>
      <c r="G415" s="286"/>
      <c r="H415" s="286"/>
      <c r="I415" s="286"/>
      <c r="J415" s="286"/>
      <c r="K415" s="286"/>
      <c r="L415" s="286"/>
      <c r="M415" s="286"/>
    </row>
    <row r="416" spans="1:13" ht="15.75" x14ac:dyDescent="0.25">
      <c r="A416" s="284"/>
      <c r="B416" s="284"/>
      <c r="C416" s="295"/>
      <c r="D416" s="284"/>
      <c r="E416" s="284"/>
      <c r="F416" s="285"/>
      <c r="G416" s="286"/>
      <c r="H416" s="286"/>
      <c r="I416" s="286"/>
      <c r="J416" s="286"/>
      <c r="K416" s="286"/>
      <c r="L416" s="286"/>
      <c r="M416" s="286"/>
    </row>
    <row r="417" spans="1:13" ht="15.75" x14ac:dyDescent="0.25">
      <c r="A417" s="284"/>
      <c r="B417" s="284"/>
      <c r="C417" s="295"/>
      <c r="D417" s="284"/>
      <c r="E417" s="284"/>
      <c r="F417" s="285"/>
      <c r="G417" s="286"/>
      <c r="H417" s="286"/>
      <c r="I417" s="286"/>
      <c r="J417" s="286"/>
      <c r="K417" s="286"/>
      <c r="L417" s="286"/>
      <c r="M417" s="286"/>
    </row>
    <row r="418" spans="1:13" ht="15.75" x14ac:dyDescent="0.25">
      <c r="A418" s="284"/>
      <c r="B418" s="284"/>
      <c r="C418" s="295"/>
      <c r="D418" s="284"/>
      <c r="E418" s="284"/>
      <c r="F418" s="285"/>
      <c r="G418" s="286"/>
      <c r="H418" s="286"/>
      <c r="I418" s="286"/>
      <c r="J418" s="286"/>
      <c r="K418" s="286"/>
      <c r="L418" s="286"/>
      <c r="M418" s="286"/>
    </row>
    <row r="419" spans="1:13" ht="15.75" x14ac:dyDescent="0.25">
      <c r="A419" s="284"/>
      <c r="B419" s="284"/>
      <c r="C419" s="295"/>
      <c r="D419" s="284"/>
      <c r="E419" s="284"/>
      <c r="F419" s="285"/>
      <c r="G419" s="286"/>
      <c r="H419" s="286"/>
      <c r="I419" s="286"/>
      <c r="J419" s="286"/>
      <c r="K419" s="286"/>
      <c r="L419" s="286"/>
      <c r="M419" s="286"/>
    </row>
    <row r="420" spans="1:13" ht="15.75" x14ac:dyDescent="0.25">
      <c r="A420" s="284"/>
      <c r="B420" s="284"/>
      <c r="C420" s="295"/>
      <c r="D420" s="284"/>
      <c r="E420" s="284"/>
      <c r="F420" s="285"/>
      <c r="G420" s="286"/>
      <c r="H420" s="286"/>
      <c r="I420" s="286"/>
      <c r="J420" s="286"/>
      <c r="K420" s="286"/>
      <c r="L420" s="286"/>
      <c r="M420" s="286"/>
    </row>
    <row r="421" spans="1:13" ht="15.75" x14ac:dyDescent="0.25">
      <c r="A421" s="284"/>
      <c r="B421" s="284"/>
      <c r="C421" s="295"/>
      <c r="D421" s="284"/>
      <c r="E421" s="284"/>
      <c r="F421" s="285"/>
      <c r="G421" s="286"/>
      <c r="H421" s="286"/>
      <c r="I421" s="286"/>
      <c r="J421" s="286"/>
      <c r="K421" s="286"/>
      <c r="L421" s="286"/>
      <c r="M421" s="286"/>
    </row>
    <row r="422" spans="1:13" ht="15.75" x14ac:dyDescent="0.25">
      <c r="A422" s="284"/>
      <c r="B422" s="284"/>
      <c r="C422" s="295"/>
      <c r="D422" s="284"/>
      <c r="E422" s="284"/>
      <c r="F422" s="285"/>
      <c r="G422" s="286"/>
      <c r="H422" s="286"/>
      <c r="I422" s="286"/>
      <c r="J422" s="286"/>
      <c r="K422" s="286"/>
      <c r="L422" s="286"/>
      <c r="M422" s="286"/>
    </row>
    <row r="423" spans="1:13" ht="15.75" x14ac:dyDescent="0.25">
      <c r="A423" s="284"/>
      <c r="B423" s="284"/>
      <c r="C423" s="295"/>
      <c r="D423" s="284"/>
      <c r="E423" s="284"/>
      <c r="F423" s="285"/>
      <c r="G423" s="286"/>
      <c r="H423" s="286"/>
      <c r="I423" s="286"/>
      <c r="J423" s="286"/>
      <c r="K423" s="286"/>
      <c r="L423" s="286"/>
      <c r="M423" s="286"/>
    </row>
    <row r="424" spans="1:13" ht="15.75" x14ac:dyDescent="0.25">
      <c r="A424" s="284"/>
      <c r="B424" s="284"/>
      <c r="C424" s="295"/>
      <c r="D424" s="284"/>
      <c r="E424" s="284"/>
      <c r="F424" s="285"/>
      <c r="G424" s="286"/>
      <c r="H424" s="286"/>
      <c r="I424" s="286"/>
      <c r="J424" s="286"/>
      <c r="K424" s="286"/>
      <c r="L424" s="286"/>
      <c r="M424" s="286"/>
    </row>
    <row r="425" spans="1:13" ht="15.75" x14ac:dyDescent="0.25">
      <c r="A425" s="284"/>
      <c r="B425" s="284"/>
      <c r="C425" s="295"/>
      <c r="D425" s="284"/>
      <c r="E425" s="284"/>
      <c r="F425" s="285"/>
      <c r="G425" s="286"/>
      <c r="H425" s="286"/>
      <c r="I425" s="286"/>
      <c r="J425" s="286"/>
      <c r="K425" s="286"/>
      <c r="L425" s="286"/>
      <c r="M425" s="286"/>
    </row>
    <row r="426" spans="1:13" ht="15.75" x14ac:dyDescent="0.25">
      <c r="A426" s="284"/>
      <c r="B426" s="284"/>
      <c r="C426" s="295"/>
      <c r="D426" s="284"/>
      <c r="E426" s="284"/>
      <c r="F426" s="285"/>
      <c r="G426" s="286"/>
      <c r="H426" s="286"/>
      <c r="I426" s="286"/>
      <c r="J426" s="286"/>
      <c r="K426" s="286"/>
      <c r="L426" s="286"/>
      <c r="M426" s="286"/>
    </row>
    <row r="427" spans="1:13" ht="15.75" x14ac:dyDescent="0.25">
      <c r="A427" s="284"/>
      <c r="B427" s="284"/>
      <c r="C427" s="295"/>
      <c r="D427" s="284"/>
      <c r="E427" s="284"/>
      <c r="F427" s="285"/>
      <c r="G427" s="286"/>
      <c r="H427" s="286"/>
      <c r="I427" s="286"/>
      <c r="J427" s="286"/>
      <c r="K427" s="286"/>
      <c r="L427" s="286"/>
      <c r="M427" s="286"/>
    </row>
    <row r="428" spans="1:13" ht="15.75" x14ac:dyDescent="0.25">
      <c r="A428" s="284"/>
      <c r="B428" s="284"/>
      <c r="C428" s="295"/>
      <c r="D428" s="284"/>
      <c r="E428" s="284"/>
      <c r="F428" s="285"/>
      <c r="G428" s="286"/>
      <c r="H428" s="286"/>
      <c r="I428" s="286"/>
      <c r="J428" s="286"/>
      <c r="K428" s="286"/>
      <c r="L428" s="286"/>
      <c r="M428" s="286"/>
    </row>
    <row r="429" spans="1:13" ht="15.75" x14ac:dyDescent="0.25">
      <c r="A429" s="284"/>
      <c r="B429" s="284"/>
      <c r="C429" s="295"/>
      <c r="D429" s="284"/>
      <c r="E429" s="284"/>
      <c r="F429" s="285"/>
      <c r="G429" s="286"/>
      <c r="H429" s="286"/>
      <c r="I429" s="286"/>
      <c r="J429" s="286"/>
      <c r="K429" s="286"/>
      <c r="L429" s="286"/>
      <c r="M429" s="286"/>
    </row>
    <row r="430" spans="1:13" ht="15.75" x14ac:dyDescent="0.25">
      <c r="A430" s="284"/>
      <c r="B430" s="284"/>
      <c r="C430" s="295"/>
      <c r="D430" s="284"/>
      <c r="E430" s="284"/>
      <c r="F430" s="285"/>
      <c r="G430" s="286"/>
      <c r="H430" s="286"/>
      <c r="I430" s="286"/>
      <c r="J430" s="286"/>
      <c r="K430" s="286"/>
      <c r="L430" s="286"/>
      <c r="M430" s="286"/>
    </row>
    <row r="431" spans="1:13" ht="15.75" x14ac:dyDescent="0.25">
      <c r="A431" s="284"/>
      <c r="B431" s="284"/>
      <c r="C431" s="295"/>
      <c r="D431" s="284"/>
      <c r="E431" s="284"/>
      <c r="F431" s="285"/>
      <c r="G431" s="286"/>
      <c r="H431" s="286"/>
      <c r="I431" s="286"/>
      <c r="J431" s="286"/>
      <c r="K431" s="286"/>
      <c r="L431" s="286"/>
      <c r="M431" s="286"/>
    </row>
    <row r="432" spans="1:13" ht="15.75" x14ac:dyDescent="0.25">
      <c r="A432" s="284"/>
      <c r="B432" s="284"/>
      <c r="C432" s="295"/>
      <c r="D432" s="284"/>
      <c r="E432" s="284"/>
      <c r="F432" s="285"/>
      <c r="G432" s="286"/>
      <c r="H432" s="286"/>
      <c r="I432" s="286"/>
      <c r="J432" s="286"/>
      <c r="K432" s="286"/>
      <c r="L432" s="286"/>
      <c r="M432" s="286"/>
    </row>
    <row r="433" spans="1:13" ht="15.75" x14ac:dyDescent="0.25">
      <c r="A433" s="284"/>
      <c r="B433" s="284"/>
      <c r="C433" s="295"/>
      <c r="D433" s="284"/>
      <c r="E433" s="284"/>
      <c r="F433" s="285"/>
      <c r="G433" s="286"/>
      <c r="H433" s="286"/>
      <c r="I433" s="286"/>
      <c r="J433" s="286"/>
      <c r="K433" s="286"/>
      <c r="L433" s="286"/>
      <c r="M433" s="286"/>
    </row>
    <row r="434" spans="1:13" ht="15.75" x14ac:dyDescent="0.25">
      <c r="A434" s="284"/>
      <c r="B434" s="284"/>
      <c r="C434" s="295"/>
      <c r="D434" s="284"/>
      <c r="E434" s="284"/>
      <c r="F434" s="285"/>
      <c r="G434" s="286"/>
      <c r="H434" s="286"/>
      <c r="I434" s="286"/>
      <c r="J434" s="286"/>
      <c r="K434" s="286"/>
      <c r="L434" s="286"/>
      <c r="M434" s="286"/>
    </row>
    <row r="435" spans="1:13" ht="15.75" x14ac:dyDescent="0.25">
      <c r="A435" s="284"/>
      <c r="B435" s="284"/>
      <c r="C435" s="295"/>
      <c r="D435" s="284"/>
      <c r="E435" s="284"/>
      <c r="F435" s="285"/>
      <c r="G435" s="286"/>
      <c r="H435" s="286"/>
      <c r="I435" s="286"/>
      <c r="J435" s="286"/>
      <c r="K435" s="286"/>
      <c r="L435" s="286"/>
      <c r="M435" s="286"/>
    </row>
  </sheetData>
  <autoFilter ref="A4:M4" xr:uid="{5E316448-48CA-469F-AF79-E68B140BE608}"/>
  <mergeCells count="11">
    <mergeCell ref="K2:L2"/>
    <mergeCell ref="C39:E39"/>
    <mergeCell ref="E1:I1"/>
    <mergeCell ref="A2:A3"/>
    <mergeCell ref="B2:B3"/>
    <mergeCell ref="C2:C3"/>
    <mergeCell ref="D2:D3"/>
    <mergeCell ref="E2:E3"/>
    <mergeCell ref="F2:F3"/>
    <mergeCell ref="G2:H2"/>
    <mergeCell ref="I2:J2"/>
  </mergeCells>
  <printOptions horizontalCentered="1"/>
  <pageMargins left="0.118110236220472" right="0.118110236220472" top="0.43307086614173201" bottom="0.43307086614173201" header="0.43307086614173201" footer="0.23622047244094499"/>
  <pageSetup paperSize="9" scale="76" orientation="landscape" cellComments="asDisplayed" useFirstPageNumber="1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კრებსითი</vt:lpstr>
      <vt:lpstr>ტერიტორიის კეთილმოწყობა </vt:lpstr>
      <vt:lpstr>წყალსადენის ქსელი </vt:lpstr>
      <vt:lpstr>კანალიზაცია</vt:lpstr>
      <vt:lpstr>სანიაღვრე</vt:lpstr>
      <vt:lpstr>გამწვანება</vt:lpstr>
      <vt:lpstr>გამწვანება!Print_Area</vt:lpstr>
      <vt:lpstr>კანალიზაცია!Print_Area</vt:lpstr>
      <vt:lpstr>სანიაღვრე!Print_Area</vt:lpstr>
      <vt:lpstr>'ტერიტორიის კეთილმოწყობა '!Print_Area</vt:lpstr>
      <vt:lpstr>'წყალსადენის ქსელი '!Print_Area</vt:lpstr>
      <vt:lpstr>კანალიზაცია!Print_Titles</vt:lpstr>
      <vt:lpstr>სანიაღვრე!Print_Titles</vt:lpstr>
      <vt:lpstr>'წყალსადენის ქსელი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Giorgi Zakalashvili</cp:lastModifiedBy>
  <dcterms:created xsi:type="dcterms:W3CDTF">2022-07-28T14:05:41Z</dcterms:created>
  <dcterms:modified xsi:type="dcterms:W3CDTF">2022-08-18T11:41:23Z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2022-08-18T11:40:12Z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17af570b-d40a-4faf-80d1-1b6beef2cb2b</vt:lpwstr>
  </property>
  <property fmtid="{D5CDD505-2E9C-101B-9397-08002B2CF9AE}" pid="8" name="MSIP_Label_80734c74-3ec3-4e8f-91d9-a915579f742b_ContentBits">
    <vt:lpwstr>0</vt:lpwstr>
  </property>
</Properties>
</file>